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0580" windowHeight="11640" tabRatio="577"/>
  </bookViews>
  <sheets>
    <sheet name="תנאי-סף" sheetId="1" r:id="rId1"/>
    <sheet name="איכות" sheetId="8" r:id="rId2"/>
    <sheet name="תכנית עבודה" sheetId="11" r:id="rId3"/>
    <sheet name="ממליצים על המציע" sheetId="9" r:id="rId4"/>
    <sheet name="ראיון" sheetId="10" r:id="rId5"/>
    <sheet name="מחירים" sheetId="13" r:id="rId6"/>
    <sheet name="מחיר וסיכום" sheetId="6" r:id="rId7"/>
  </sheets>
  <definedNames>
    <definedName name="_Ref173487267" localSheetId="0">'תנאי-סף'!#REF!</definedName>
    <definedName name="_Ref179538436" localSheetId="0">'תנאי-סף'!#REF!</definedName>
    <definedName name="_Ref263083897" localSheetId="0">'תנאי-סף'!$C$9</definedName>
    <definedName name="_Ref274737718" localSheetId="0">'תנאי-סף'!$C$10</definedName>
    <definedName name="_Ref274737979" localSheetId="0">'תנאי-סף'!#REF!</definedName>
    <definedName name="_Ref295727242" localSheetId="0">'תנאי-סף'!$C$11</definedName>
    <definedName name="_Ref296892065" localSheetId="0">'תנאי-סף'!$C$13</definedName>
    <definedName name="_Ref297537484" localSheetId="0">'תנאי-סף'!#REF!</definedName>
    <definedName name="_Ref297537502" localSheetId="0">'תנאי-סף'!#REF!</definedName>
    <definedName name="_Ref299015948" localSheetId="0">'תנאי-סף'!#REF!</definedName>
    <definedName name="_Ref299441922" localSheetId="0">'תנאי-סף'!$C$18</definedName>
    <definedName name="_Ref299445146" localSheetId="0">'תנאי-סף'!#REF!</definedName>
    <definedName name="_Ref299615356" localSheetId="0">'תנאי-סף'!#REF!</definedName>
    <definedName name="_Ref299617500" localSheetId="0">'תנאי-סף'!#REF!</definedName>
    <definedName name="_Ref304923103" localSheetId="0">'תנאי-סף'!$C$10</definedName>
    <definedName name="_Ref304980088" localSheetId="0">'תנאי-סף'!#REF!</definedName>
    <definedName name="_Ref306772740" localSheetId="0">'תנאי-סף'!#REF!</definedName>
    <definedName name="_Ref316295880" localSheetId="0">'תנאי-סף'!#REF!</definedName>
    <definedName name="_Ref316372399" localSheetId="0">'תנאי-סף'!$C$18</definedName>
    <definedName name="_Ref329872137" localSheetId="0">'תנאי-סף'!#REF!</definedName>
    <definedName name="_Ref373241086" localSheetId="0">'תנאי-סף'!$C$12</definedName>
    <definedName name="_Ref374524676" localSheetId="0">'תנאי-סף'!$C$9</definedName>
    <definedName name="_Ref414963483" localSheetId="0">'תנאי-סף'!$C$20</definedName>
    <definedName name="_Ref416103278" localSheetId="0">'תנאי-סף'!#REF!</definedName>
    <definedName name="_Ref421107478" localSheetId="0">'תנאי-סף'!$C$14</definedName>
    <definedName name="_Ref468390650" localSheetId="0">'תנאי-סף'!#REF!</definedName>
    <definedName name="_Ref479173217" localSheetId="0">'תנאי-סף'!#REF!</definedName>
    <definedName name="_Ref479173256" localSheetId="0">'תנאי-סף'!#REF!</definedName>
    <definedName name="_xlnm.Print_Area" localSheetId="0">'תנאי-סף'!$A$1:$G$48</definedName>
  </definedNames>
  <calcPr calcId="162913"/>
</workbook>
</file>

<file path=xl/calcChain.xml><?xml version="1.0" encoding="utf-8"?>
<calcChain xmlns="http://schemas.openxmlformats.org/spreadsheetml/2006/main">
  <c r="D19" i="8" l="1"/>
  <c r="L14" i="8" l="1"/>
  <c r="M14" i="8" s="1"/>
  <c r="I14" i="8"/>
  <c r="J14" i="8" s="1"/>
  <c r="F14" i="8"/>
  <c r="F12" i="8"/>
  <c r="I7" i="8" l="1"/>
  <c r="J7" i="8" s="1"/>
  <c r="L7" i="8"/>
  <c r="M7" i="8" s="1"/>
  <c r="F7" i="8"/>
  <c r="G7" i="8" s="1"/>
  <c r="I6" i="8"/>
  <c r="J6" i="8" s="1"/>
  <c r="L6" i="8"/>
  <c r="M6" i="8" s="1"/>
  <c r="F6" i="8"/>
  <c r="G6" i="8" s="1"/>
  <c r="I5" i="8"/>
  <c r="J5" i="8" s="1"/>
  <c r="L5" i="8"/>
  <c r="M5" i="8" s="1"/>
  <c r="F5" i="8"/>
  <c r="G5" i="8" s="1"/>
  <c r="I4" i="8"/>
  <c r="J4" i="8" s="1"/>
  <c r="L4" i="8"/>
  <c r="M4" i="8" s="1"/>
  <c r="F4" i="8"/>
  <c r="G4" i="8" l="1"/>
  <c r="J6" i="6" l="1"/>
  <c r="K6" i="6" s="1"/>
  <c r="N3" i="13"/>
  <c r="T3" i="13"/>
  <c r="N4" i="13"/>
  <c r="T4" i="13"/>
  <c r="N5" i="13"/>
  <c r="T5" i="13"/>
  <c r="N6" i="13"/>
  <c r="T6" i="13"/>
  <c r="N7" i="13"/>
  <c r="T7" i="13"/>
  <c r="N8" i="13"/>
  <c r="T8" i="13"/>
  <c r="N9" i="13"/>
  <c r="T9" i="13"/>
  <c r="N10" i="13"/>
  <c r="T10" i="13"/>
  <c r="N11" i="13"/>
  <c r="T11" i="13"/>
  <c r="N12" i="13"/>
  <c r="T12" i="13"/>
  <c r="N13" i="13"/>
  <c r="T13" i="13"/>
  <c r="L14" i="13"/>
  <c r="M14" i="13"/>
  <c r="N14" i="13" s="1"/>
  <c r="N38" i="13" s="1"/>
  <c r="R14" i="13"/>
  <c r="S14" i="13"/>
  <c r="T14" i="13" s="1"/>
  <c r="N17" i="13"/>
  <c r="T17" i="13"/>
  <c r="N18" i="13"/>
  <c r="T18" i="13"/>
  <c r="N19" i="13"/>
  <c r="T19" i="13"/>
  <c r="L20" i="13"/>
  <c r="M20" i="13"/>
  <c r="N20" i="13" s="1"/>
  <c r="N39" i="13" s="1"/>
  <c r="O39" i="13" s="1"/>
  <c r="J10" i="6" s="1"/>
  <c r="K10" i="6" s="1"/>
  <c r="R20" i="13"/>
  <c r="S20" i="13"/>
  <c r="T20" i="13"/>
  <c r="T39" i="13" s="1"/>
  <c r="U39" i="13" s="1"/>
  <c r="O10" i="6" s="1"/>
  <c r="P10" i="6" s="1"/>
  <c r="N23" i="13"/>
  <c r="T23" i="13"/>
  <c r="N24" i="13"/>
  <c r="T24" i="13"/>
  <c r="N25" i="13"/>
  <c r="T25" i="13"/>
  <c r="N26" i="13"/>
  <c r="T26" i="13"/>
  <c r="N27" i="13"/>
  <c r="T27" i="13"/>
  <c r="N28" i="13"/>
  <c r="T28" i="13"/>
  <c r="L29" i="13"/>
  <c r="M29" i="13"/>
  <c r="N29" i="13" s="1"/>
  <c r="N40" i="13" s="1"/>
  <c r="O40" i="13" s="1"/>
  <c r="J11" i="6" s="1"/>
  <c r="K11" i="6" s="1"/>
  <c r="R29" i="13"/>
  <c r="S29" i="13"/>
  <c r="T29" i="13" s="1"/>
  <c r="T40" i="13" s="1"/>
  <c r="U40" i="13" s="1"/>
  <c r="O11" i="6" s="1"/>
  <c r="P11" i="6" s="1"/>
  <c r="N32" i="13"/>
  <c r="P32" i="13" s="1"/>
  <c r="T32" i="13"/>
  <c r="V32" i="13" s="1"/>
  <c r="N33" i="13"/>
  <c r="P33" i="13"/>
  <c r="T33" i="13"/>
  <c r="V33" i="13" s="1"/>
  <c r="N34" i="13"/>
  <c r="P34" i="13" s="1"/>
  <c r="T34" i="13"/>
  <c r="V34" i="13" s="1"/>
  <c r="H40" i="13"/>
  <c r="I40" i="13" s="1"/>
  <c r="E11" i="6" s="1"/>
  <c r="F11" i="6" s="1"/>
  <c r="H39" i="13"/>
  <c r="I39" i="13" s="1"/>
  <c r="E10" i="6" s="1"/>
  <c r="F10" i="6" s="1"/>
  <c r="H3" i="13"/>
  <c r="H4" i="13"/>
  <c r="H5" i="13"/>
  <c r="H6" i="13"/>
  <c r="H7" i="13"/>
  <c r="H8" i="13"/>
  <c r="H9" i="13"/>
  <c r="H10" i="13"/>
  <c r="H11" i="13"/>
  <c r="H12" i="13"/>
  <c r="H13" i="13"/>
  <c r="F14" i="13"/>
  <c r="G14" i="13"/>
  <c r="H14" i="13" s="1"/>
  <c r="E5" i="6" s="1"/>
  <c r="F5" i="6" s="1"/>
  <c r="H17" i="13"/>
  <c r="H18" i="13"/>
  <c r="H19" i="13"/>
  <c r="F20" i="13"/>
  <c r="G20" i="13"/>
  <c r="H20" i="13" s="1"/>
  <c r="E6" i="6" s="1"/>
  <c r="F6" i="6" s="1"/>
  <c r="H23" i="13"/>
  <c r="H24" i="13"/>
  <c r="H25" i="13"/>
  <c r="H26" i="13"/>
  <c r="H27" i="13"/>
  <c r="H28" i="13"/>
  <c r="F29" i="13"/>
  <c r="G29" i="13"/>
  <c r="H29" i="13" s="1"/>
  <c r="E7" i="6" s="1"/>
  <c r="F7" i="6" s="1"/>
  <c r="H32" i="13"/>
  <c r="J32" i="13" s="1"/>
  <c r="H33" i="13"/>
  <c r="J33" i="13" s="1"/>
  <c r="H34" i="13"/>
  <c r="J34" i="13" s="1"/>
  <c r="T38" i="13" l="1"/>
  <c r="O5" i="6"/>
  <c r="P5" i="6" s="1"/>
  <c r="O6" i="6"/>
  <c r="P6" i="6" s="1"/>
  <c r="J7" i="6"/>
  <c r="K7" i="6" s="1"/>
  <c r="O7" i="6"/>
  <c r="P7" i="6" s="1"/>
  <c r="P35" i="13"/>
  <c r="J8" i="6" s="1"/>
  <c r="K8" i="6" s="1"/>
  <c r="J5" i="6"/>
  <c r="K5" i="6" s="1"/>
  <c r="H38" i="13"/>
  <c r="N41" i="13"/>
  <c r="O38" i="13"/>
  <c r="V35" i="13"/>
  <c r="O8" i="6" s="1"/>
  <c r="P8" i="6" s="1"/>
  <c r="T41" i="13"/>
  <c r="U38" i="13"/>
  <c r="J35" i="13"/>
  <c r="E8" i="6" s="1"/>
  <c r="F8" i="6" s="1"/>
  <c r="G14" i="8"/>
  <c r="F13" i="8"/>
  <c r="G13" i="8" s="1"/>
  <c r="I13" i="8"/>
  <c r="J13" i="8" s="1"/>
  <c r="L13" i="8"/>
  <c r="M13" i="8" s="1"/>
  <c r="I12" i="8"/>
  <c r="J12" i="8" s="1"/>
  <c r="L12" i="8"/>
  <c r="M12" i="8" s="1"/>
  <c r="G12" i="8"/>
  <c r="I11" i="8"/>
  <c r="J11" i="8" s="1"/>
  <c r="L11" i="8"/>
  <c r="M11" i="8" s="1"/>
  <c r="F11" i="8"/>
  <c r="G11" i="8" s="1"/>
  <c r="O41" i="13" l="1"/>
  <c r="J9" i="6"/>
  <c r="K9" i="6" s="1"/>
  <c r="K12" i="6" s="1"/>
  <c r="K13" i="6" s="1"/>
  <c r="E18" i="6" s="1"/>
  <c r="P12" i="6"/>
  <c r="P13" i="6" s="1"/>
  <c r="F18" i="6" s="1"/>
  <c r="U41" i="13"/>
  <c r="O9" i="6"/>
  <c r="P9" i="6" s="1"/>
  <c r="I38" i="13"/>
  <c r="I41" i="13" l="1"/>
  <c r="E9" i="6"/>
  <c r="F9" i="6" s="1"/>
  <c r="F12" i="6" s="1"/>
  <c r="F13" i="6" s="1"/>
  <c r="D18" i="6" s="1"/>
  <c r="H41" i="13"/>
  <c r="F17" i="6" l="1"/>
  <c r="F23" i="6" s="1"/>
  <c r="L16" i="8"/>
  <c r="M16" i="8" s="1"/>
  <c r="I16" i="8"/>
  <c r="J16" i="8" s="1"/>
  <c r="H2" i="8"/>
  <c r="K2" i="8"/>
  <c r="E19" i="6" l="1"/>
  <c r="F19" i="6"/>
  <c r="F25" i="6" s="1"/>
  <c r="D19" i="6"/>
  <c r="C14" i="9" l="1"/>
  <c r="E17" i="6" l="1"/>
  <c r="D17" i="6"/>
  <c r="I4" i="10"/>
  <c r="E4" i="10"/>
  <c r="C4" i="10"/>
  <c r="J3" i="11"/>
  <c r="F3" i="11"/>
  <c r="D3" i="11"/>
  <c r="E2" i="8"/>
  <c r="B13" i="10" l="1"/>
  <c r="C13" i="10"/>
  <c r="F18" i="8" s="1"/>
  <c r="E13" i="10"/>
  <c r="I18" i="8" s="1"/>
  <c r="J18" i="8" s="1"/>
  <c r="G13" i="10"/>
  <c r="I13" i="10"/>
  <c r="L18" i="8" s="1"/>
  <c r="M18" i="8" s="1"/>
  <c r="L14" i="9" l="1"/>
  <c r="I14" i="9"/>
  <c r="F14" i="9"/>
  <c r="J14" i="9"/>
  <c r="E14" i="9" l="1"/>
  <c r="G14" i="9"/>
  <c r="H14" i="9"/>
  <c r="K14" i="9"/>
  <c r="J15" i="9" s="1"/>
  <c r="D14" i="9"/>
  <c r="D15" i="9" l="1"/>
  <c r="F16" i="8" s="1"/>
  <c r="G16" i="8" s="1"/>
  <c r="G15" i="9"/>
  <c r="G18" i="8"/>
  <c r="F9" i="11" l="1"/>
  <c r="I8" i="8" s="1"/>
  <c r="J8" i="8" s="1"/>
  <c r="H9" i="11"/>
  <c r="J9" i="11"/>
  <c r="L8" i="8" s="1"/>
  <c r="M8" i="8" s="1"/>
  <c r="D9" i="11"/>
  <c r="F8" i="8" s="1"/>
  <c r="M17" i="8" l="1"/>
  <c r="K17" i="8" s="1"/>
  <c r="K19" i="8"/>
  <c r="J17" i="8"/>
  <c r="H17" i="8" s="1"/>
  <c r="H19" i="8"/>
  <c r="H20" i="8" s="1"/>
  <c r="K20" i="8"/>
  <c r="F24" i="6"/>
  <c r="F26" i="6" s="1"/>
  <c r="G8" i="8"/>
  <c r="C9" i="11"/>
  <c r="E24" i="6" l="1"/>
  <c r="G17" i="8"/>
  <c r="E17" i="8" s="1"/>
  <c r="E19" i="8"/>
  <c r="D24" i="6" s="1"/>
  <c r="E20" i="8" l="1"/>
  <c r="B26" i="6"/>
  <c r="E25" i="6"/>
  <c r="E26" i="6" s="1"/>
  <c r="D25" i="6"/>
  <c r="D26" i="6" s="1"/>
  <c r="E23" i="6"/>
  <c r="D23" i="6"/>
  <c r="D27" i="6" l="1"/>
  <c r="F27" i="6"/>
  <c r="E27" i="6"/>
</calcChain>
</file>

<file path=xl/comments1.xml><?xml version="1.0" encoding="utf-8"?>
<comments xmlns="http://schemas.openxmlformats.org/spreadsheetml/2006/main">
  <authors>
    <author>Ofer Carmi</author>
    <author>Sarel Kadosh</author>
  </authors>
  <commentList>
    <comment ref="A3" authorId="0">
      <text>
        <r>
          <rPr>
            <b/>
            <sz val="9"/>
            <color indexed="81"/>
            <rFont val="Tahoma"/>
            <family val="2"/>
          </rPr>
          <t>Ofer Carmi:</t>
        </r>
        <r>
          <rPr>
            <sz val="9"/>
            <color indexed="81"/>
            <rFont val="Tahoma"/>
            <family val="2"/>
          </rPr>
          <t xml:space="preserve">
להשלמת ועדת המכרזים מתי התקיימו הראיוונת</t>
        </r>
      </text>
    </comment>
    <comment ref="A10" authorId="1">
      <text>
        <r>
          <rPr>
            <b/>
            <sz val="9"/>
            <color indexed="81"/>
            <rFont val="Tahoma"/>
            <family val="2"/>
          </rPr>
          <t>Sarel Kadosh:</t>
        </r>
        <r>
          <rPr>
            <sz val="9"/>
            <color indexed="81"/>
            <rFont val="Tahoma"/>
            <family val="2"/>
          </rPr>
          <t xml:space="preserve">
תתי סעיפים לפרמטר זה:
א. פורטל חיצוני, אימות משתמשים, הגשת הצעה, סקירה ושיפוט, הצגת סטטוס (שיקוף סטטוס הפניה מהמערכת הפנימית), עדכון הצעה (בעקבות דרישה של משתמש המערכת הפנימית).
ב. העברה למערכת ניהול פנימית.
ג. מערכת ניהול פנימית הכוללת לוח מחוונים (לפי תפקיד), בחינה ואישור הצעה כולל תהליך אישור.
ד. במסגרת מצגת זו, יוצג גם כלי בקרת איכות הקוד וכן אפשרויות הקונפיגורציה שלו.
</t>
        </r>
      </text>
    </comment>
  </commentList>
</comments>
</file>

<file path=xl/sharedStrings.xml><?xml version="1.0" encoding="utf-8"?>
<sst xmlns="http://schemas.openxmlformats.org/spreadsheetml/2006/main" count="359" uniqueCount="228">
  <si>
    <t>תיאור התנאי</t>
  </si>
  <si>
    <t>מסמכים נדרשים</t>
  </si>
  <si>
    <t>המציע עומד בדרישות תקנה 6(א) לתקנות חובת המכרזים, התשנ"ג- 1993 ובכלל זה מחזיק בכל האישורים הנדרשים לפי חוק עסקאות גופים ציבוריים, התשל"ו- 1976 (אכיפת ניהול חשבונות ותשלום חובות מס), כשהם תקפים.</t>
  </si>
  <si>
    <t>משקל</t>
  </si>
  <si>
    <t>משקל בציון האיכות</t>
  </si>
  <si>
    <t>ניקוד</t>
  </si>
  <si>
    <t>ציון כולל לפרמטר</t>
  </si>
  <si>
    <t>סה"כ ציון איכות</t>
  </si>
  <si>
    <t>ציון מחיר מנורמל</t>
  </si>
  <si>
    <t>ציון איכות</t>
  </si>
  <si>
    <t>ציון מחיר</t>
  </si>
  <si>
    <t>סה"כ ציון</t>
  </si>
  <si>
    <t>מחיר</t>
  </si>
  <si>
    <t>שקלול ציונים סופיים</t>
  </si>
  <si>
    <t>רכיב</t>
  </si>
  <si>
    <t>דירוג המציעים</t>
  </si>
  <si>
    <t>טלפון:</t>
  </si>
  <si>
    <t>אם המציע הוא תאגיד, יצורף בנוסף אישור עו"ד או רו"ח על היות החתומים בשמו על מסמכי המכרז רשאים לחייב את המציע בחתימתם.</t>
  </si>
  <si>
    <t>נימוק / ציון גלם</t>
  </si>
  <si>
    <t>תנאי סף מקצועיים</t>
  </si>
  <si>
    <t>אם המציע הינו גוף משפטי המאוגד כחברה או כשותפות רשומה, הוא אינו "חברה מפרה" ו/או לא נשלחה אליו התראה על היותו "חברה מפרה" כאמור בסעיף 362א' לחוק החברות, התשנ"ט 1999.</t>
  </si>
  <si>
    <t>תנאי סף מנהליים</t>
  </si>
  <si>
    <t>מס' סעיף:</t>
  </si>
  <si>
    <t>קריטריון:</t>
  </si>
  <si>
    <t>מס"ד:</t>
  </si>
  <si>
    <t>שם המציע:</t>
  </si>
  <si>
    <t>המציע הינו עמותה או גוף משפטי מאוגד הרשום ברשם רשמי ו/או עוסק מורשה.</t>
  </si>
  <si>
    <t>אין מניעה, לפי כל דין ו/או הסכם שהמציע צד לו, להשתתפותו של המציע במכרז, ואין, לפי שיקול דעתו הבלעדי והמוחלט של המזמין, אפשרות כלשהי לקיומו של ניגוד עניינים, ישיר או עקיף, בין ענייני המציע ו/או בעלי השליטה בו ו/או נושאי המשרה שלו ו/או הפועלים מטעמו, לבין ענייני המזמין ו/או מתן השירותים.</t>
  </si>
  <si>
    <t>המציע:</t>
  </si>
  <si>
    <t>מנהל הפרויקט:</t>
  </si>
  <si>
    <t>עמידה בלוחות זמנים</t>
  </si>
  <si>
    <t>מנהל הפרויקט</t>
  </si>
  <si>
    <t>המלצות מלקוחות</t>
  </si>
  <si>
    <t>פרטי הממליץ</t>
  </si>
  <si>
    <t>הלקוח/חברה:</t>
  </si>
  <si>
    <t>איש הקשר :</t>
  </si>
  <si>
    <t>טלפון 1:</t>
  </si>
  <si>
    <t>טלפון 2:</t>
  </si>
  <si>
    <t>פרמטרים (ציון מ 1-10)</t>
  </si>
  <si>
    <t>סה"כ ניקוד לאיכות</t>
  </si>
  <si>
    <t>ממליץ 1</t>
  </si>
  <si>
    <t>ממליץ 2</t>
  </si>
  <si>
    <t>מציע 3</t>
  </si>
  <si>
    <t>נציג המציע</t>
  </si>
  <si>
    <t>פרמטרים (ציון מ-1-10 נק')</t>
  </si>
  <si>
    <t>ניקוד לכל ממליץ:</t>
  </si>
  <si>
    <t>ראה לשונית "ממליצים על המציע"</t>
  </si>
  <si>
    <t>ראה לשונית "ראיון"</t>
  </si>
  <si>
    <r>
      <t xml:space="preserve">מעבר סף איכות </t>
    </r>
    <r>
      <rPr>
        <b/>
        <u/>
        <sz val="14"/>
        <rFont val="David"/>
        <family val="2"/>
        <charset val="177"/>
      </rPr>
      <t>כולל</t>
    </r>
  </si>
  <si>
    <t>ח.פ.</t>
  </si>
  <si>
    <t>ציון</t>
  </si>
  <si>
    <t>נימוק</t>
  </si>
  <si>
    <t>ממליץ 3</t>
  </si>
  <si>
    <t>ממוצע</t>
  </si>
  <si>
    <t>הצעת המחיר (כולל מע"מ)</t>
  </si>
  <si>
    <t>איש הקשר:</t>
  </si>
  <si>
    <t>מציע:</t>
  </si>
  <si>
    <t>משקל:</t>
  </si>
  <si>
    <t>כתובת דוא"ל:</t>
  </si>
  <si>
    <t>נימוק:</t>
  </si>
  <si>
    <t>ציון:</t>
  </si>
  <si>
    <t>הפרמטר (ציון בין 1-10):</t>
  </si>
  <si>
    <t>מראיינים:</t>
  </si>
  <si>
    <t>ראיון עם מנהל הפרויקט ונציג המציע שנערכו בתאריך __-___</t>
  </si>
  <si>
    <t xml:space="preserve"> אם המציע הוא תאגיד - במועד הגשת ההצעה המציע אינו בעל חובות אגרה שנתית לרשות התאגידים בגין שנת 2016 או מוקדם מכך.</t>
  </si>
  <si>
    <t>תכנית עבודה לפרויקט</t>
  </si>
  <si>
    <t>ראה לשונית "תכנית עבודה"</t>
  </si>
  <si>
    <t>5.1</t>
  </si>
  <si>
    <t>5.1.1</t>
  </si>
  <si>
    <t>5.1.2</t>
  </si>
  <si>
    <t>5.1.3</t>
  </si>
  <si>
    <t>5.1.4</t>
  </si>
  <si>
    <t>5.1.5</t>
  </si>
  <si>
    <t>5.1.6</t>
  </si>
  <si>
    <t xml:space="preserve">למציע מחזור כספי של לפחות 5,000,000 ₪ (חמישה מיליון ₪) בכל אחת מהשנים 2016,2015,2014. </t>
  </si>
  <si>
    <t>5.2</t>
  </si>
  <si>
    <t>5.2.1</t>
  </si>
  <si>
    <t>5.2.2</t>
  </si>
  <si>
    <t>ניסיון בניהול של לפחות שני (2) פרויקטים של פיתוח מערכות ממוחשבות לניהול פרויקטים עבור ארגונים, בחמש השנים האחרונות בלבד. הגדרת מערכת לצורך עמידה בתנאי זה הינה כהגדרתה בסעיף ניסיון המציע - ‎‎5.2.1 לעיל</t>
  </si>
  <si>
    <t xml:space="preserve">העתק תעודת עוסק מורשה והעתק של תעודת התאגדות (לפי העניין וסוג התאגדותו המשפטית של המציע), לצורך הוכחת העמידה בתנאי הסף שבסעיף ‎5.1.1 לעיל. אם המציע הוא עמותה, עליו להעביר אישור ניהול תקין מטעם רשם העמותות, תקף למועד הגשת ההצעה. </t>
  </si>
  <si>
    <t>אישורים לפי חוק עסקאות גופים ציבוריים, בדבר ניהול פנקסי חשבונות ורשומות, כשהוא תקף, להוכחת העמידה בתנאי הסף שבסעיף ‎5.1.2. אם המציע  עמותה, יצרף העתק אישור על ניהול תקין, מטעם רשם העמותות, תקף לשנה השוטפת.</t>
  </si>
  <si>
    <t>ערבות הצעה מלאה וחתומה, על פי הנוסח המדויק בנספח ב'6</t>
  </si>
  <si>
    <t>אם המציע הוא תאגיד - יצרף נסח חברה/שותפות עדכני מרשות התאגידים המוכיח כי למציע אין חובות אגרה שנתית לשנת 2016 או מוקדם מכך לרשם החברות, לצורך הוכחת עמידה בתנאי סף ‎5.1.5. הנסח האמור לעיל ניתן להפקה דרך אתר האינטרנט של רשות התאגידים, שכתובתו: Taagidim.justice.gov.il בלחיצה על הכותרת "הפקת נסח חברה".</t>
  </si>
  <si>
    <t xml:space="preserve">אישור מטעם רו"ח של המציע אודות מחזור כספי מינימאלי בשנים 2014-2016, להוכחת עמידת המציע בתנאי סף ‎5.1.7 </t>
  </si>
  <si>
    <t>פרטים אודות ניסיונו של המציע, כנדרש בסעיף ‎5.2.1 לעיל. הניסיון הנדרש על-פי סעיף זה יפורט ברשימה כרונולוגית מלאה, הכוללת מפרטים מלאים של המערכות שפותחו על ידו, פירוט של כלי העבודה, הצרכים האיפיונים וכו'. הכל לפי הנדרש בטבלאות שבנספח זה (נספח ב'2).</t>
  </si>
  <si>
    <t>פרטים אודות השכלתו וניסיונו של מנהל הפרויקט כנדרש בסעיף ‎5.2.2 לעיל. הניסיון הנדרש ימולא על פי הפורמט הנדרש בנספח ב'3. יש לצרף מסמך קורות חיים ומסמכים רלוונטיים נוספים המעידים על הכשרות וניסיונו של מנהל הפרויקט, לרבות מפרטים מלאים של המערכות שבפיתוחן היה שותף בתפקיד ניהולי.</t>
  </si>
  <si>
    <t>מסמך תכנית עבודה לפרויקט, בהתאם למפורט בסעיף 6.10 במסמכי המכרז.</t>
  </si>
  <si>
    <t>מסמכים מקצועיים:
6.11.1 תבנית ניתוח מערכת
6.11.2 תבנית מסמכי בדיקות - בדגש על תסריטי בדיקות</t>
  </si>
  <si>
    <t>תצהיר בדבר היעדר הרשעות לפי חוק עובדים זרים וחוק שכר מינימום חתום ע"י עו"ד (נספח ב'5).</t>
  </si>
  <si>
    <t>התחייבות ואישור המציע לקיום החקיקה בתחום העסקת עובדים חתומה ע"י עו"ד (נספח ב'6).</t>
  </si>
  <si>
    <t>התחייבות לשמירת סודיות ולמניעת ניגוד עניינים (נספח ב'7).</t>
  </si>
  <si>
    <t>הצהרה על שימוש בתוכנות מקוריות (נספח ב'8).</t>
  </si>
  <si>
    <t>הצעת מחיר</t>
  </si>
  <si>
    <t xml:space="preserve">מסמך בשפה העברית המתאר את פרופיל המציע. </t>
  </si>
  <si>
    <t>מציע שהוא "עסק בשליטת אישה" ומעוניין כי תינתן לו העדפה בשל עובדה זו יצרף להצעתו אישור ותצהיר. בסעיף זה, משמעות כל המונחים לרבות "אישור" ו"תצהיר" הוא כמשמעותם בסעיף 2 ב' לחוק חובת המכרזים, התשנ"ב-1992.</t>
  </si>
  <si>
    <t>רשימת הפרטים בהצעת המציע, שהמציע מעוניין שיהיו חסויים במידה והוא יזכה. על פי האמור בסעיף ‎18.2 לפרק זה.</t>
  </si>
  <si>
    <t xml:space="preserve">מסמכי המכרז כשהם חתומים. יש לחתום על כל מסמכי המכרז, מסמכי שאלות ההבהרה שיפורסמו ע"י המזמין והסכם ההתקשרות בראשי תיבות בתחתית כל עמוד כהוכחה לקריאת המסמכים והבנתם. בנוסף, טופס הגשת ההצעה (נספח ב'1) וההסכם (נספח ג') ייחתמו גם ע"י מורשי חתימה מטעם המציע, בצירוף חותמת רשמית של המציע. </t>
  </si>
  <si>
    <t>מסמך שאלות הבהרה</t>
  </si>
  <si>
    <t>התרשמות מתכנית העבודה המוצעת:</t>
  </si>
  <si>
    <t>חדשנות טכנולוגית וידע מקצועי .</t>
  </si>
  <si>
    <t xml:space="preserve"> שלמות וקונסיסטנטיות הנחות העבודה ביחס לטכנולוגיות המוצעות, ללוחות הזמנים ולצרכי המשרד</t>
  </si>
  <si>
    <t xml:space="preserve">  מודולים קיימים ברשות המציע אשר ניתן להשמישם בקלות לצורך הפרויקט נשוא מכרז  </t>
  </si>
  <si>
    <t xml:space="preserve">ראיון </t>
  </si>
  <si>
    <t>יחסי אנוש</t>
  </si>
  <si>
    <t>בקיאות בתהליך דומה</t>
  </si>
  <si>
    <t>היכרות עם תחום פיתוח מערכות ממוחשבות לארגונים גדולים</t>
  </si>
  <si>
    <t>ידע מקצועי עדכני עם טכנולוגיות בתחום</t>
  </si>
  <si>
    <t>ניסיון המציע בפיתוח מערכות ממוחשבות</t>
  </si>
  <si>
    <t>עבור כל מערכת ממוחשבת שבמסגרת פרויקט פיתוחה שימש המנהל המוצע בתפקיד ניהולי – ריכוז עבודת הפיתוח ו/או אחריות על מפתחים נוספים, מעבר לנדרש בתנאי הסף ‎5.2.2 (שני פרויקטים), יקבל המציע 2.5 נק', ובסה"כ 5 נק' עבור ניסון ניהולי בארבעה פרויקטים של פיתוח מערכות (כולל שניים הנדרשים לעמידה בתנאי הסף ‎‎‎5.2.2).</t>
  </si>
  <si>
    <t>רמה מקצועית של העבודה</t>
  </si>
  <si>
    <t>רמת שירות</t>
  </si>
  <si>
    <t>גמישות לשינויים</t>
  </si>
  <si>
    <t>מחיר תחזוקה שנתית- כולל מע"מ (5 שנים)</t>
  </si>
  <si>
    <t>מחיר תחזוקה שנתית – ללא מע"מ</t>
  </si>
  <si>
    <t>מחיר תחזוקה שנתית - אחוז מתוך המחיר הכולל</t>
  </si>
  <si>
    <t>סעיף ה' - תחזוקה שנתית</t>
  </si>
  <si>
    <t>מחיר כולל</t>
  </si>
  <si>
    <t>מעל 30</t>
  </si>
  <si>
    <t>11 עד 30</t>
  </si>
  <si>
    <t>עד 10</t>
  </si>
  <si>
    <t>מחיר משוקלל לסעיף זה</t>
  </si>
  <si>
    <t>משקל המחיר לסעיף זה</t>
  </si>
  <si>
    <t xml:space="preserve">מחיר ליום עבודה אחד- כולל מע"מ </t>
  </si>
  <si>
    <t>מחיר ליום עבודה אחד – ללא מע"מ</t>
  </si>
  <si>
    <t>מספר ימי עבודה נדרשים</t>
  </si>
  <si>
    <t>סעיף ד' - פיתוח/שינוי/שיפור</t>
  </si>
  <si>
    <t>סה"כ שלב ג'</t>
  </si>
  <si>
    <t>טיפול בקניין הרוחני של המחקר</t>
  </si>
  <si>
    <t>‎6.15</t>
  </si>
  <si>
    <t>דיווח, בחינה והחלטה של שינויים בהצעה</t>
  </si>
  <si>
    <t>‎6.14</t>
  </si>
  <si>
    <t>דיווח, בחינה והחלטה של אבני – ניהול התקציב והתקנה כולל ממשק למרכב"ה</t>
  </si>
  <si>
    <t>‎6.13</t>
  </si>
  <si>
    <t>שליחה ומענה לשאלות</t>
  </si>
  <si>
    <t>‎6.4</t>
  </si>
  <si>
    <t>פרסום ק"ק</t>
  </si>
  <si>
    <t>‎6.3</t>
  </si>
  <si>
    <t>בניית תכנית עבודה</t>
  </si>
  <si>
    <t>‎6.1</t>
  </si>
  <si>
    <t>ג</t>
  </si>
  <si>
    <t xml:space="preserve">מחיר לתהליך- כולל מע"מ </t>
  </si>
  <si>
    <t>מחיר לתהליך – ללא מע"מ</t>
  </si>
  <si>
    <t xml:space="preserve">מס' חודשי עבודה </t>
  </si>
  <si>
    <t>התהליך (לרבות כל תתי התהליכים במסגרתו) </t>
  </si>
  <si>
    <t>סעיף בנספח א': מפרט השירותים</t>
  </si>
  <si>
    <t>השלב</t>
  </si>
  <si>
    <t>סעיף ג' - שלב ג' של בניית המערכת</t>
  </si>
  <si>
    <t>סה"כ שלב ב'</t>
  </si>
  <si>
    <t>דיווח, בחינה והחלטה של אבני דרך (למעט ניהול תקציב התקנה)</t>
  </si>
  <si>
    <t>חתימת הסכם</t>
  </si>
  <si>
    <t>גיבוש קול קורא - יתר התהליך</t>
  </si>
  <si>
    <t>‎6.2</t>
  </si>
  <si>
    <t>ב</t>
  </si>
  <si>
    <t>סעיף ב' - של ב' של בניית המערכת</t>
  </si>
  <si>
    <t>סה"כ שלב א'</t>
  </si>
  <si>
    <t>השלמה ועדכון נתוני ההצעות</t>
  </si>
  <si>
    <t>‎6.11</t>
  </si>
  <si>
    <t>סיווג וקביעת תקציב ההצעות (הנהלת קרן)</t>
  </si>
  <si>
    <t>‎6.10</t>
  </si>
  <si>
    <t>סקירת ההצעות (סוקרים)</t>
  </si>
  <si>
    <t>‎6.9</t>
  </si>
  <si>
    <t>שיפוט ההצעות (ועדת שיפוט)</t>
  </si>
  <si>
    <t>‎6.8</t>
  </si>
  <si>
    <t>סה"כ הצעת המחיר</t>
  </si>
  <si>
    <t>בדיקת תנאי סף והשלמת נתוני ההצעות</t>
  </si>
  <si>
    <t>‎6.7</t>
  </si>
  <si>
    <t>סגירת תיבת מכרזים</t>
  </si>
  <si>
    <t>‎6.6</t>
  </si>
  <si>
    <t>פיתוח/שינוי/שיפור</t>
  </si>
  <si>
    <t>הגשת הצעות לק"ק</t>
  </si>
  <si>
    <t>‎6.5</t>
  </si>
  <si>
    <t>שלב ג</t>
  </si>
  <si>
    <t>שלב ב</t>
  </si>
  <si>
    <t>שלב א</t>
  </si>
  <si>
    <t>גיבוש קול קורא (לרבות כלל המאפיינים בהתאם לסוגי הקולות הקוראים השונים)</t>
  </si>
  <si>
    <t>מחיר משוקלל</t>
  </si>
  <si>
    <t>סעיף</t>
  </si>
  <si>
    <t xml:space="preserve">א </t>
  </si>
  <si>
    <t>סעיף א' - של א' של בניית המערכת</t>
  </si>
  <si>
    <t>מציע מס' 1</t>
  </si>
  <si>
    <t>א</t>
  </si>
  <si>
    <t>מציע מס' 2</t>
  </si>
  <si>
    <t>מציע מס' 3</t>
  </si>
  <si>
    <t>עד 11</t>
  </si>
  <si>
    <t>עד 12</t>
  </si>
  <si>
    <t>12 עד 30</t>
  </si>
  <si>
    <t>13 עד 30</t>
  </si>
  <si>
    <t>מעל 31</t>
  </si>
  <si>
    <t>מעל 32</t>
  </si>
  <si>
    <t>מחיר כולל משוקלל מציע 1</t>
  </si>
  <si>
    <t>מחיר כולל משוקלל מציע 2</t>
  </si>
  <si>
    <t>מחיר כולל משוקלל מציע 3</t>
  </si>
  <si>
    <t>5.2.2.1</t>
  </si>
  <si>
    <t>ההצעה: משך הפרויקט המתוכנן</t>
  </si>
  <si>
    <t>משך שלב א': המציע אשר יציג את משך העבודה הקצר ביותר לביצוע שלב א', יקבל את הניקוד המקסימלי בסעיף זה, יתר המציעים ידורגו ביחס אליו.</t>
  </si>
  <si>
    <t>משך שלב ב': המציע אשר יציג את משך העבודה הקצר ביותר לביצוע שלב ב', יקבל את הניקוד המקסימלי בסעיף זה, יתר המציעים ידורגו ביחס אליו.</t>
  </si>
  <si>
    <t>משך שלב ג': המציע אשר יציג את משך העבודה הקצר ביותר לביצוע שלב ג', יקבל את הניקוד המקסימלי בסעיף זה, יתר המציעים ידורגו ביחס אליו.</t>
  </si>
  <si>
    <t>חוות דעת לקוחות מהמציע</t>
  </si>
  <si>
    <t>תחזוקה א</t>
  </si>
  <si>
    <t>תחזוקה ב</t>
  </si>
  <si>
    <t>תחזוקה ג</t>
  </si>
  <si>
    <t>קוד פתוח</t>
  </si>
  <si>
    <r>
      <t xml:space="preserve">ערבות הצעה - מציע יצרף להצעתו ערבות בנקאית לא צמודה, בלתי-מותנית וברת-חילוט על סך של </t>
    </r>
    <r>
      <rPr>
        <b/>
        <sz val="12"/>
        <color theme="1"/>
        <rFont val="David"/>
        <family val="2"/>
      </rPr>
      <t>60,000 ₪</t>
    </r>
    <r>
      <rPr>
        <sz val="12"/>
        <color theme="1"/>
        <rFont val="David"/>
        <family val="2"/>
        <charset val="177"/>
      </rPr>
      <t xml:space="preserve"> על שם המציע </t>
    </r>
    <r>
      <rPr>
        <b/>
        <sz val="12"/>
        <color theme="1"/>
        <rFont val="David"/>
        <family val="2"/>
      </rPr>
      <t>,</t>
    </r>
    <r>
      <rPr>
        <sz val="12"/>
        <color theme="1"/>
        <rFont val="David"/>
        <family val="2"/>
        <charset val="177"/>
      </rPr>
      <t xml:space="preserve"> על-פי הנוסח האמור בנספח ב'4. </t>
    </r>
  </si>
  <si>
    <t>5.2.1.1</t>
  </si>
  <si>
    <t>5.2.1.2</t>
  </si>
  <si>
    <t>בקיאות בדרישות המכרז (לרבות הצגת גרסת דמו)</t>
  </si>
  <si>
    <t>ניסיון מנהל הפרויקט</t>
  </si>
  <si>
    <t xml:space="preserve">המציע בעל ניסיון בפיתוח של לפחות שתי (2) מערכות ממוחשבות לניהול פרויקטים עבור ארגונים, בחמש השנים האחרונות בלבד. 
סדרי הגודל המינימליים לצורך סעיף זה: במערכת עשו שימוש לפחות חמישה (5) משתמשים פנימיים בארגון מקבל השירות, ולפחות שלושים (30) ספקים/עובדים חיצוניים/משתמשים חיצוניים, מטעמו, בממשק אינטרנטי.
</t>
  </si>
  <si>
    <t xml:space="preserve">חוברת הצעה מלאה וחתומה </t>
  </si>
  <si>
    <t>"עסק בינוני" - נספח ב'10</t>
  </si>
  <si>
    <t>האם המציע הוא עסק בינוני?</t>
  </si>
  <si>
    <t>לא</t>
  </si>
  <si>
    <t>כן</t>
  </si>
  <si>
    <t xml:space="preserve">המציע אשר יציג את מספר תוכנות המדף / מודולים בקוד פתוח הרב ביותר יקבל את הניקוד המקסימלי בסעיף זה, יתר המציעים ידורגו ביחס אליו. </t>
  </si>
  <si>
    <t>10.7.1</t>
  </si>
  <si>
    <t>10.7.2</t>
  </si>
  <si>
    <t>10.7.3</t>
  </si>
  <si>
    <t>10.7.4</t>
  </si>
  <si>
    <t>10.7.5</t>
  </si>
  <si>
    <t>10.7.6</t>
  </si>
  <si>
    <t>10.7.7</t>
  </si>
  <si>
    <t xml:space="preserve">עבור כל מערכת ממוחשבת שפותחה במלואה על ידי המציע, עבור ארגון, בחמש השנים האחרונות, מעבר לנדרש בתנאי הסף (שתי מערכות), יקבל המציע  2 נק', עד למקסימום של  8 נק' עבור שש מערכות (כולל שתיים הנדרשות לעמידה בתנאי הסף ‎‎5.2.1). </t>
  </si>
  <si>
    <t>עבור כל מערכת מבין המערכות שפורטו בסעיף לעיל (והן לתנאי הסף ‎‎5.2.1), שפותחה עבור משרד ממשלתי, יקבל המציע נק' 1 נוספת, עד למקסימום של 3 נק' עבור שלוש מערכות ממוחשבות</t>
  </si>
  <si>
    <t>עבור כל מערכת מבין המערכות שפורטו בסעיף לעיל (והן לתנאי הסף ‎‎5.2.1), שפותחה בשיטת ניהול פרויקט AGILE יקבל המציע נק' 1 נוספת, עד למקסימום של 4 נק' עבור ארבע מערכות ממוחשבות</t>
  </si>
  <si>
    <t>עבור כל מערכת ממוחשבת כאמור בתנאי הסף ‎5.2.1 שהמנהל המוצע פיתח או היה חבר בצוות הפיתוח שלה, מעבר לפרויקטים בגינם ניתן ניקוד בסעיף  ‎10.7.7.1, יקבל המציע 2.5 נק' נוספות, עד למקסימום של 5 נק' על ניסיון פיתוחי נוסף.</t>
  </si>
  <si>
    <t>ציון ביניים עבור מעבר סף איכות - לפני ראיון ( 70% עד שלב זה)</t>
  </si>
  <si>
    <t>בוטל</t>
  </si>
  <si>
    <t>10.7.8</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</si>
</sst>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
    <numFmt numFmtId="165" formatCode="&quot;₪&quot;\ #,##0"/>
    <numFmt numFmtId="166" formatCode="0.0000"/>
    <numFmt numFmtId="167" formatCode="&quot;₪&quot;\ #,##0.00"/>
  </numFmts>
  <fonts count="42">
    <font>
      <sz val="11"/>
      <color theme="1"/>
      <name val="Arial"/>
      <family val="2"/>
      <charset val="177"/>
      <scheme val="minor"/>
    </font>
    <font>
      <b/>
      <sz val="12"/>
      <color theme="1"/>
      <name val="David"/>
      <family val="2"/>
      <charset val="177"/>
    </font>
    <font>
      <b/>
      <sz val="14"/>
      <color theme="1"/>
      <name val="David"/>
      <family val="2"/>
      <charset val="177"/>
    </font>
    <font>
      <sz val="12"/>
      <color theme="1"/>
      <name val="David"/>
      <family val="2"/>
      <charset val="177"/>
    </font>
    <font>
      <b/>
      <sz val="15"/>
      <color theme="1"/>
      <name val="David"/>
      <family val="2"/>
      <charset val="177"/>
    </font>
    <font>
      <sz val="11"/>
      <color theme="1"/>
      <name val="Arial"/>
      <family val="2"/>
      <charset val="177"/>
      <scheme val="minor"/>
    </font>
    <font>
      <u/>
      <sz val="11"/>
      <color theme="10"/>
      <name val="Arial"/>
      <family val="2"/>
      <charset val="177"/>
      <scheme val="minor"/>
    </font>
    <font>
      <b/>
      <sz val="14"/>
      <name val="David"/>
      <family val="2"/>
      <charset val="177"/>
    </font>
    <font>
      <b/>
      <sz val="12"/>
      <name val="David"/>
      <family val="2"/>
      <charset val="177"/>
    </font>
    <font>
      <sz val="12"/>
      <name val="David"/>
      <family val="2"/>
      <charset val="177"/>
    </font>
    <font>
      <b/>
      <sz val="11"/>
      <color theme="1"/>
      <name val="Arial"/>
      <family val="2"/>
      <charset val="177"/>
      <scheme val="minor"/>
    </font>
    <font>
      <b/>
      <u/>
      <sz val="14"/>
      <name val="David"/>
      <family val="2"/>
      <charset val="177"/>
    </font>
    <font>
      <sz val="12"/>
      <name val="Arial"/>
      <family val="2"/>
      <scheme val="minor"/>
    </font>
    <font>
      <b/>
      <sz val="9"/>
      <color indexed="81"/>
      <name val="Tahoma"/>
      <family val="2"/>
    </font>
    <font>
      <sz val="9"/>
      <color indexed="81"/>
      <name val="Tahoma"/>
      <family val="2"/>
    </font>
    <font>
      <b/>
      <sz val="12"/>
      <color theme="1"/>
      <name val="David"/>
      <family val="2"/>
    </font>
    <font>
      <b/>
      <sz val="12"/>
      <color theme="1"/>
      <name val="Times New Roman"/>
      <family val="1"/>
      <scheme val="major"/>
    </font>
    <font>
      <b/>
      <sz val="12"/>
      <color theme="4" tint="0.79998168889431442"/>
      <name val="David"/>
      <family val="2"/>
    </font>
    <font>
      <sz val="12"/>
      <color theme="1"/>
      <name val="David"/>
      <family val="2"/>
    </font>
    <font>
      <b/>
      <u/>
      <sz val="12"/>
      <color theme="1"/>
      <name val="David"/>
      <family val="2"/>
    </font>
    <font>
      <b/>
      <sz val="12"/>
      <color theme="0"/>
      <name val="David"/>
      <family val="2"/>
    </font>
    <font>
      <sz val="11"/>
      <color theme="1"/>
      <name val="David"/>
      <family val="2"/>
    </font>
    <font>
      <b/>
      <sz val="12"/>
      <name val="David"/>
      <family val="2"/>
    </font>
    <font>
      <b/>
      <sz val="16"/>
      <color theme="1"/>
      <name val="David"/>
      <family val="2"/>
    </font>
    <font>
      <sz val="13"/>
      <color theme="1"/>
      <name val="Arial"/>
      <family val="2"/>
      <charset val="177"/>
      <scheme val="minor"/>
    </font>
    <font>
      <b/>
      <sz val="13"/>
      <name val="David"/>
      <family val="2"/>
      <charset val="177"/>
    </font>
    <font>
      <sz val="13"/>
      <name val="David"/>
      <family val="2"/>
      <charset val="177"/>
    </font>
    <font>
      <b/>
      <sz val="11"/>
      <name val="David"/>
      <family val="2"/>
    </font>
    <font>
      <b/>
      <sz val="14"/>
      <color theme="1"/>
      <name val="David"/>
      <family val="2"/>
    </font>
    <font>
      <b/>
      <sz val="18"/>
      <color theme="1"/>
      <name val="David"/>
      <family val="2"/>
    </font>
    <font>
      <b/>
      <sz val="20"/>
      <color theme="1"/>
      <name val="David"/>
      <family val="2"/>
    </font>
    <font>
      <b/>
      <sz val="14"/>
      <name val="David"/>
      <family val="2"/>
    </font>
    <font>
      <b/>
      <sz val="18"/>
      <color theme="4" tint="0.79998168889431442"/>
      <name val="David"/>
      <family val="2"/>
    </font>
    <font>
      <b/>
      <sz val="18"/>
      <name val="David"/>
      <family val="2"/>
    </font>
    <font>
      <sz val="14"/>
      <name val="David"/>
      <family val="2"/>
      <charset val="177"/>
    </font>
    <font>
      <sz val="14"/>
      <color theme="1"/>
      <name val="David"/>
      <family val="2"/>
    </font>
    <font>
      <b/>
      <sz val="13"/>
      <color theme="1"/>
      <name val="David"/>
      <family val="2"/>
    </font>
    <font>
      <sz val="13"/>
      <color theme="1"/>
      <name val="David"/>
      <family val="2"/>
    </font>
    <font>
      <b/>
      <sz val="11"/>
      <color theme="1"/>
      <name val="David"/>
      <family val="2"/>
    </font>
    <font>
      <sz val="16"/>
      <color theme="1"/>
      <name val="David"/>
      <family val="2"/>
    </font>
    <font>
      <b/>
      <sz val="18"/>
      <color theme="1"/>
      <name val="Arial"/>
      <family val="2"/>
      <scheme val="minor"/>
    </font>
    <font>
      <b/>
      <sz val="12"/>
      <color theme="1"/>
      <name val="Arial"/>
      <family val="2"/>
      <charset val="177"/>
      <scheme val="minor"/>
    </font>
  </fonts>
  <fills count="30">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4" tint="0.59999389629810485"/>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theme="1" tint="0.249977111117893"/>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3" tint="0.59999389629810485"/>
        <bgColor indexed="64"/>
      </patternFill>
    </fill>
    <fill>
      <patternFill patternType="solid">
        <fgColor theme="6" tint="-0.499984740745262"/>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theme="8" tint="-0.249977111117893"/>
        <bgColor indexed="64"/>
      </patternFill>
    </fill>
    <fill>
      <patternFill patternType="solid">
        <fgColor theme="6" tint="0.39997558519241921"/>
        <bgColor indexed="64"/>
      </patternFill>
    </fill>
    <fill>
      <patternFill patternType="solid">
        <fgColor theme="2"/>
        <bgColor indexed="64"/>
      </patternFill>
    </fill>
    <fill>
      <patternFill patternType="solid">
        <fgColor theme="2" tint="-0.249977111117893"/>
        <bgColor indexed="64"/>
      </patternFill>
    </fill>
    <fill>
      <patternFill patternType="solid">
        <fgColor theme="9" tint="0.39997558519241921"/>
        <bgColor indexed="64"/>
      </patternFill>
    </fill>
    <fill>
      <patternFill patternType="solid">
        <fgColor theme="2" tint="-9.9978637043366805E-2"/>
        <bgColor indexed="64"/>
      </patternFill>
    </fill>
    <fill>
      <patternFill patternType="solid">
        <fgColor rgb="FFFFFF00"/>
        <bgColor indexed="64"/>
      </patternFill>
    </fill>
    <fill>
      <patternFill patternType="solid">
        <fgColor theme="4" tint="0.39994506668294322"/>
        <bgColor indexed="64"/>
      </patternFill>
    </fill>
    <fill>
      <patternFill patternType="solid">
        <fgColor rgb="FFFFC000"/>
        <bgColor indexed="64"/>
      </patternFill>
    </fill>
    <fill>
      <patternFill patternType="solid">
        <fgColor rgb="FFF8FB77"/>
        <bgColor indexed="64"/>
      </patternFill>
    </fill>
  </fills>
  <borders count="80">
    <border>
      <left/>
      <right/>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right/>
      <top/>
      <bottom style="medium">
        <color indexed="64"/>
      </bottom>
      <diagonal/>
    </border>
    <border>
      <left/>
      <right style="thin">
        <color indexed="64"/>
      </right>
      <top/>
      <bottom/>
      <diagonal/>
    </border>
    <border>
      <left/>
      <right style="medium">
        <color indexed="64"/>
      </right>
      <top/>
      <bottom/>
      <diagonal/>
    </border>
    <border>
      <left/>
      <right style="thin">
        <color indexed="64"/>
      </right>
      <top style="thin">
        <color indexed="64"/>
      </top>
      <bottom/>
      <diagonal/>
    </border>
    <border>
      <left/>
      <right/>
      <top/>
      <bottom style="thin">
        <color indexed="64"/>
      </bottom>
      <diagonal/>
    </border>
    <border>
      <left/>
      <right/>
      <top style="thin">
        <color indexed="64"/>
      </top>
      <bottom/>
      <diagonal/>
    </border>
    <border>
      <left style="medium">
        <color indexed="64"/>
      </left>
      <right/>
      <top/>
      <bottom/>
      <diagonal/>
    </border>
    <border>
      <left/>
      <right style="thin">
        <color indexed="64"/>
      </right>
      <top/>
      <bottom style="medium">
        <color indexed="64"/>
      </bottom>
      <diagonal/>
    </border>
    <border>
      <left/>
      <right/>
      <top style="medium">
        <color indexed="64"/>
      </top>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diagonal/>
    </border>
    <border>
      <left style="thin">
        <color indexed="64"/>
      </left>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style="thin">
        <color indexed="64"/>
      </left>
      <right style="medium">
        <color indexed="64"/>
      </right>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style="thin">
        <color indexed="64"/>
      </left>
      <right style="thin">
        <color indexed="64"/>
      </right>
      <top/>
      <bottom style="medium">
        <color indexed="64"/>
      </bottom>
      <diagonal/>
    </border>
    <border>
      <left style="thin">
        <color indexed="64"/>
      </left>
      <right/>
      <top/>
      <bottom style="thin">
        <color indexed="64"/>
      </bottom>
      <diagonal/>
    </border>
    <border>
      <left style="medium">
        <color indexed="64"/>
      </left>
      <right style="thin">
        <color indexed="64"/>
      </right>
      <top style="medium">
        <color indexed="64"/>
      </top>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style="thin">
        <color indexed="64"/>
      </left>
      <right style="thin">
        <color indexed="64"/>
      </right>
      <top style="medium">
        <color indexed="64"/>
      </top>
      <bottom/>
      <diagonal/>
    </border>
    <border>
      <left style="thin">
        <color indexed="64"/>
      </left>
      <right/>
      <top/>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style="thin">
        <color indexed="64"/>
      </left>
      <right/>
      <top style="medium">
        <color indexed="64"/>
      </top>
      <bottom/>
      <diagonal/>
    </border>
  </borders>
  <cellStyleXfs count="3">
    <xf numFmtId="0" fontId="0" fillId="0" borderId="0"/>
    <xf numFmtId="9" fontId="5" fillId="0" borderId="0" applyFont="0" applyFill="0" applyBorder="0" applyAlignment="0" applyProtection="0"/>
    <xf numFmtId="0" fontId="6" fillId="0" borderId="0" applyNumberFormat="0" applyFill="0" applyBorder="0" applyAlignment="0" applyProtection="0"/>
  </cellStyleXfs>
  <cellXfs count="410">
    <xf numFmtId="0" fontId="0" fillId="0" borderId="0" xfId="0"/>
    <xf numFmtId="0" fontId="0" fillId="0" borderId="0" xfId="0" applyProtection="1">
      <protection hidden="1"/>
    </xf>
    <xf numFmtId="0" fontId="0" fillId="0" borderId="0" xfId="0" applyAlignment="1" applyProtection="1">
      <alignment readingOrder="2"/>
      <protection hidden="1"/>
    </xf>
    <xf numFmtId="0" fontId="0" fillId="3" borderId="0" xfId="0" applyFill="1" applyProtection="1">
      <protection hidden="1"/>
    </xf>
    <xf numFmtId="0" fontId="0" fillId="3" borderId="0" xfId="0" applyFill="1" applyBorder="1" applyProtection="1">
      <protection hidden="1"/>
    </xf>
    <xf numFmtId="0" fontId="0" fillId="0" borderId="37" xfId="0" applyBorder="1"/>
    <xf numFmtId="0" fontId="3" fillId="5" borderId="41" xfId="0" applyFont="1" applyFill="1" applyBorder="1" applyAlignment="1" applyProtection="1">
      <alignment horizontal="right" vertical="center" wrapText="1" readingOrder="2"/>
      <protection hidden="1"/>
    </xf>
    <xf numFmtId="0" fontId="3" fillId="5" borderId="22" xfId="0" applyFont="1" applyFill="1" applyBorder="1" applyAlignment="1" applyProtection="1">
      <alignment horizontal="right" vertical="center" wrapText="1" readingOrder="2"/>
      <protection hidden="1"/>
    </xf>
    <xf numFmtId="0" fontId="3" fillId="5" borderId="42" xfId="0" applyFont="1" applyFill="1" applyBorder="1" applyAlignment="1" applyProtection="1">
      <alignment horizontal="right" vertical="center" wrapText="1" readingOrder="2"/>
      <protection hidden="1"/>
    </xf>
    <xf numFmtId="0" fontId="0" fillId="0" borderId="38" xfId="0" applyBorder="1" applyProtection="1">
      <protection hidden="1"/>
    </xf>
    <xf numFmtId="0" fontId="0" fillId="3" borderId="37" xfId="0" applyFill="1" applyBorder="1" applyProtection="1">
      <protection hidden="1"/>
    </xf>
    <xf numFmtId="0" fontId="0" fillId="0" borderId="0" xfId="0" applyBorder="1"/>
    <xf numFmtId="0" fontId="8" fillId="9" borderId="13" xfId="0" applyFont="1" applyFill="1" applyBorder="1" applyAlignment="1" applyProtection="1">
      <alignment horizontal="center" vertical="center" wrapText="1" readingOrder="2"/>
      <protection hidden="1"/>
    </xf>
    <xf numFmtId="0" fontId="8" fillId="9" borderId="4" xfId="0" applyFont="1" applyFill="1" applyBorder="1" applyAlignment="1" applyProtection="1">
      <alignment horizontal="center" vertical="center" wrapText="1" readingOrder="2"/>
      <protection hidden="1"/>
    </xf>
    <xf numFmtId="0" fontId="8" fillId="9" borderId="18" xfId="0" applyFont="1" applyFill="1" applyBorder="1" applyAlignment="1" applyProtection="1">
      <alignment horizontal="center" vertical="center" wrapText="1" readingOrder="2"/>
      <protection hidden="1"/>
    </xf>
    <xf numFmtId="0" fontId="8" fillId="9" borderId="52" xfId="0" applyFont="1" applyFill="1" applyBorder="1" applyAlignment="1" applyProtection="1">
      <alignment horizontal="center" vertical="center" wrapText="1" readingOrder="2"/>
      <protection hidden="1"/>
    </xf>
    <xf numFmtId="0" fontId="8" fillId="9" borderId="62" xfId="0" applyFont="1" applyFill="1" applyBorder="1" applyAlignment="1" applyProtection="1">
      <alignment horizontal="center" vertical="center" wrapText="1" readingOrder="2"/>
      <protection hidden="1"/>
    </xf>
    <xf numFmtId="0" fontId="12" fillId="14" borderId="31" xfId="0" applyFont="1" applyFill="1" applyBorder="1" applyAlignment="1">
      <alignment horizontal="center" vertical="center" wrapText="1"/>
    </xf>
    <xf numFmtId="0" fontId="12" fillId="14" borderId="19" xfId="0" applyFont="1" applyFill="1" applyBorder="1" applyAlignment="1">
      <alignment horizontal="center" vertical="center" wrapText="1"/>
    </xf>
    <xf numFmtId="1" fontId="10" fillId="21" borderId="7" xfId="1" applyNumberFormat="1" applyFont="1" applyFill="1" applyBorder="1" applyAlignment="1">
      <alignment horizontal="center" vertical="center"/>
    </xf>
    <xf numFmtId="0" fontId="2" fillId="14" borderId="31" xfId="0" applyFont="1" applyFill="1" applyBorder="1" applyAlignment="1" applyProtection="1">
      <alignment horizontal="center" vertical="center" wrapText="1"/>
      <protection hidden="1"/>
    </xf>
    <xf numFmtId="0" fontId="0" fillId="0" borderId="0" xfId="0" applyAlignment="1">
      <alignment wrapText="1"/>
    </xf>
    <xf numFmtId="0" fontId="7" fillId="21" borderId="8" xfId="0" applyFont="1" applyFill="1" applyBorder="1" applyAlignment="1" applyProtection="1">
      <alignment horizontal="center" vertical="center" wrapText="1" readingOrder="2"/>
      <protection hidden="1"/>
    </xf>
    <xf numFmtId="0" fontId="0" fillId="0" borderId="0" xfId="0" applyProtection="1"/>
    <xf numFmtId="0" fontId="4" fillId="14" borderId="55" xfId="0" applyFont="1" applyFill="1" applyBorder="1" applyAlignment="1" applyProtection="1">
      <alignment horizontal="center" vertical="center" wrapText="1"/>
      <protection hidden="1"/>
    </xf>
    <xf numFmtId="0" fontId="2" fillId="14" borderId="42" xfId="0" applyFont="1" applyFill="1" applyBorder="1" applyAlignment="1" applyProtection="1">
      <alignment horizontal="center" vertical="center" wrapText="1"/>
      <protection hidden="1"/>
    </xf>
    <xf numFmtId="0" fontId="2" fillId="14" borderId="0" xfId="0" applyFont="1" applyFill="1" applyBorder="1" applyAlignment="1" applyProtection="1">
      <alignment horizontal="center" vertical="center" wrapText="1"/>
      <protection hidden="1"/>
    </xf>
    <xf numFmtId="0" fontId="2" fillId="14" borderId="64" xfId="0" applyFont="1" applyFill="1" applyBorder="1" applyAlignment="1" applyProtection="1">
      <alignment horizontal="center" vertical="center" wrapText="1"/>
      <protection hidden="1"/>
    </xf>
    <xf numFmtId="0" fontId="1" fillId="14" borderId="13" xfId="0" applyFont="1" applyFill="1" applyBorder="1" applyAlignment="1" applyProtection="1">
      <alignment horizontal="center" vertical="center" readingOrder="2"/>
      <protection hidden="1"/>
    </xf>
    <xf numFmtId="0" fontId="1" fillId="14" borderId="14" xfId="0" applyFont="1" applyFill="1" applyBorder="1" applyAlignment="1" applyProtection="1">
      <alignment horizontal="center" vertical="center" wrapText="1"/>
      <protection locked="0"/>
    </xf>
    <xf numFmtId="0" fontId="1" fillId="14" borderId="5" xfId="0" applyFont="1" applyFill="1" applyBorder="1" applyAlignment="1" applyProtection="1">
      <alignment horizontal="center" vertical="center" wrapText="1"/>
      <protection locked="0"/>
    </xf>
    <xf numFmtId="0" fontId="16" fillId="7" borderId="7" xfId="0" applyFont="1" applyFill="1" applyBorder="1" applyAlignment="1" applyProtection="1">
      <alignment horizontal="center" vertical="center" wrapText="1"/>
      <protection hidden="1"/>
    </xf>
    <xf numFmtId="0" fontId="1" fillId="7" borderId="50" xfId="0" applyFont="1" applyFill="1" applyBorder="1" applyAlignment="1" applyProtection="1">
      <alignment horizontal="center" vertical="center" wrapText="1"/>
      <protection hidden="1"/>
    </xf>
    <xf numFmtId="0" fontId="16" fillId="8" borderId="7" xfId="0" applyFont="1" applyFill="1" applyBorder="1" applyAlignment="1" applyProtection="1">
      <alignment horizontal="center" vertical="center" wrapText="1"/>
      <protection hidden="1"/>
    </xf>
    <xf numFmtId="0" fontId="1" fillId="10" borderId="50" xfId="0" applyFont="1" applyFill="1" applyBorder="1" applyAlignment="1" applyProtection="1">
      <alignment horizontal="center" vertical="center" wrapText="1" readingOrder="2"/>
      <protection hidden="1"/>
    </xf>
    <xf numFmtId="0" fontId="16" fillId="10" borderId="7" xfId="0" applyFont="1" applyFill="1" applyBorder="1" applyAlignment="1" applyProtection="1">
      <alignment horizontal="center" vertical="center" wrapText="1"/>
      <protection hidden="1"/>
    </xf>
    <xf numFmtId="0" fontId="3" fillId="2" borderId="21" xfId="0" applyFont="1" applyFill="1" applyBorder="1" applyAlignment="1" applyProtection="1">
      <alignment horizontal="right" vertical="center" wrapText="1" readingOrder="2"/>
      <protection hidden="1"/>
    </xf>
    <xf numFmtId="0" fontId="3" fillId="2" borderId="66" xfId="0" applyFont="1" applyFill="1" applyBorder="1" applyAlignment="1" applyProtection="1">
      <alignment horizontal="right" vertical="center" wrapText="1" readingOrder="2"/>
      <protection hidden="1"/>
    </xf>
    <xf numFmtId="0" fontId="3" fillId="2" borderId="68" xfId="0" applyFont="1" applyFill="1" applyBorder="1" applyAlignment="1" applyProtection="1">
      <alignment horizontal="right" vertical="center" wrapText="1" readingOrder="2"/>
      <protection hidden="1"/>
    </xf>
    <xf numFmtId="0" fontId="3" fillId="2" borderId="66" xfId="0" applyFont="1" applyFill="1" applyBorder="1" applyAlignment="1" applyProtection="1">
      <alignment horizontal="right" vertical="top" wrapText="1" readingOrder="2"/>
      <protection hidden="1"/>
    </xf>
    <xf numFmtId="0" fontId="15" fillId="19" borderId="43" xfId="0" applyFont="1" applyFill="1" applyBorder="1" applyAlignment="1">
      <alignment horizontal="center" vertical="center" wrapText="1"/>
    </xf>
    <xf numFmtId="0" fontId="18" fillId="0" borderId="0" xfId="0" applyFont="1"/>
    <xf numFmtId="0" fontId="18" fillId="0" borderId="15" xfId="0" applyFont="1" applyBorder="1"/>
    <xf numFmtId="0" fontId="18" fillId="0" borderId="45" xfId="0" applyFont="1" applyBorder="1"/>
    <xf numFmtId="0" fontId="18" fillId="0" borderId="26" xfId="0" applyFont="1" applyBorder="1" applyAlignment="1">
      <alignment horizontal="center" vertical="center"/>
    </xf>
    <xf numFmtId="0" fontId="18" fillId="0" borderId="67" xfId="0" applyFont="1" applyBorder="1" applyAlignment="1">
      <alignment vertical="center" wrapText="1"/>
    </xf>
    <xf numFmtId="0" fontId="18" fillId="0" borderId="25" xfId="0" applyFont="1" applyBorder="1" applyAlignment="1">
      <alignment horizontal="center" vertical="center"/>
    </xf>
    <xf numFmtId="0" fontId="18" fillId="0" borderId="25" xfId="0" applyFont="1" applyBorder="1"/>
    <xf numFmtId="0" fontId="18" fillId="0" borderId="67" xfId="0" applyFont="1" applyBorder="1"/>
    <xf numFmtId="0" fontId="18" fillId="0" borderId="19" xfId="0" applyFont="1" applyBorder="1" applyAlignment="1">
      <alignment horizontal="center" vertical="center"/>
    </xf>
    <xf numFmtId="0" fontId="18" fillId="0" borderId="66" xfId="0" applyFont="1" applyBorder="1" applyAlignment="1">
      <alignment vertical="center" wrapText="1"/>
    </xf>
    <xf numFmtId="0" fontId="18" fillId="0" borderId="19" xfId="0" applyFont="1" applyBorder="1"/>
    <xf numFmtId="0" fontId="18" fillId="0" borderId="66" xfId="0" applyFont="1" applyBorder="1"/>
    <xf numFmtId="0" fontId="19" fillId="9" borderId="19" xfId="0" applyFont="1" applyFill="1" applyBorder="1" applyAlignment="1">
      <alignment horizontal="center" vertical="center" wrapText="1"/>
    </xf>
    <xf numFmtId="0" fontId="19" fillId="9" borderId="31" xfId="0" applyFont="1" applyFill="1" applyBorder="1" applyAlignment="1">
      <alignment horizontal="center" vertical="center" wrapText="1"/>
    </xf>
    <xf numFmtId="0" fontId="19" fillId="9" borderId="32" xfId="0" applyFont="1" applyFill="1" applyBorder="1" applyAlignment="1">
      <alignment horizontal="center" vertical="center" wrapText="1"/>
    </xf>
    <xf numFmtId="0" fontId="15" fillId="19" borderId="7" xfId="0" applyFont="1" applyFill="1" applyBorder="1" applyAlignment="1">
      <alignment horizontal="center" vertical="center" wrapText="1"/>
    </xf>
    <xf numFmtId="0" fontId="15" fillId="19" borderId="13" xfId="0" applyFont="1" applyFill="1" applyBorder="1" applyAlignment="1">
      <alignment horizontal="center" vertical="center" wrapText="1"/>
    </xf>
    <xf numFmtId="0" fontId="15" fillId="19" borderId="5" xfId="0" applyFont="1" applyFill="1" applyBorder="1" applyAlignment="1">
      <alignment horizontal="center" vertical="center" wrapText="1"/>
    </xf>
    <xf numFmtId="164" fontId="15" fillId="19" borderId="7" xfId="0" applyNumberFormat="1" applyFont="1" applyFill="1" applyBorder="1" applyAlignment="1">
      <alignment horizontal="center" vertical="center"/>
    </xf>
    <xf numFmtId="0" fontId="18" fillId="4" borderId="19" xfId="0" applyFont="1" applyFill="1" applyBorder="1" applyAlignment="1">
      <alignment horizontal="center" vertical="center" wrapText="1"/>
    </xf>
    <xf numFmtId="0" fontId="18" fillId="4" borderId="31" xfId="0" applyFont="1" applyFill="1" applyBorder="1" applyAlignment="1">
      <alignment horizontal="center" vertical="center" wrapText="1"/>
    </xf>
    <xf numFmtId="0" fontId="18" fillId="4" borderId="30" xfId="0" applyFont="1" applyFill="1" applyBorder="1" applyAlignment="1">
      <alignment horizontal="center" vertical="center"/>
    </xf>
    <xf numFmtId="0" fontId="18" fillId="4" borderId="19" xfId="0" applyFont="1" applyFill="1" applyBorder="1" applyAlignment="1">
      <alignment horizontal="center" vertical="center"/>
    </xf>
    <xf numFmtId="0" fontId="18" fillId="4" borderId="32" xfId="0" applyFont="1" applyFill="1" applyBorder="1" applyAlignment="1">
      <alignment horizontal="center" vertical="center"/>
    </xf>
    <xf numFmtId="0" fontId="18" fillId="4" borderId="31" xfId="0" applyFont="1" applyFill="1" applyBorder="1" applyAlignment="1">
      <alignment horizontal="center" vertical="center"/>
    </xf>
    <xf numFmtId="0" fontId="18" fillId="4" borderId="66" xfId="0" applyFont="1" applyFill="1" applyBorder="1" applyAlignment="1">
      <alignment horizontal="center" vertical="center"/>
    </xf>
    <xf numFmtId="0" fontId="18" fillId="4" borderId="30" xfId="0" applyFont="1" applyFill="1" applyBorder="1" applyAlignment="1">
      <alignment horizontal="center" vertical="center" wrapText="1"/>
    </xf>
    <xf numFmtId="0" fontId="18" fillId="4" borderId="66" xfId="0" applyFont="1" applyFill="1" applyBorder="1" applyAlignment="1">
      <alignment horizontal="center" vertical="center" wrapText="1"/>
    </xf>
    <xf numFmtId="0" fontId="18" fillId="4" borderId="31" xfId="0" applyFont="1" applyFill="1" applyBorder="1"/>
    <xf numFmtId="0" fontId="18" fillId="4" borderId="32" xfId="0" applyFont="1" applyFill="1" applyBorder="1"/>
    <xf numFmtId="0" fontId="18" fillId="4" borderId="32" xfId="0" applyFont="1" applyFill="1" applyBorder="1" applyAlignment="1">
      <alignment wrapText="1"/>
    </xf>
    <xf numFmtId="0" fontId="18" fillId="0" borderId="31" xfId="0" applyFont="1" applyBorder="1" applyAlignment="1">
      <alignment horizontal="center" vertical="center"/>
    </xf>
    <xf numFmtId="0" fontId="18" fillId="0" borderId="32" xfId="0" applyFont="1" applyBorder="1" applyAlignment="1">
      <alignment horizontal="center" vertical="center"/>
    </xf>
    <xf numFmtId="0" fontId="18" fillId="0" borderId="60" xfId="0" applyFont="1" applyBorder="1" applyAlignment="1">
      <alignment horizontal="center" vertical="center"/>
    </xf>
    <xf numFmtId="0" fontId="18" fillId="0" borderId="51" xfId="0" applyFont="1" applyBorder="1" applyAlignment="1">
      <alignment horizontal="center" vertical="center"/>
    </xf>
    <xf numFmtId="0" fontId="18" fillId="0" borderId="61" xfId="0" applyFont="1" applyBorder="1" applyAlignment="1">
      <alignment horizontal="center" vertical="center"/>
    </xf>
    <xf numFmtId="0" fontId="15" fillId="22" borderId="8" xfId="0" applyFont="1" applyFill="1" applyBorder="1" applyAlignment="1">
      <alignment horizontal="center" vertical="center"/>
    </xf>
    <xf numFmtId="0" fontId="15" fillId="22" borderId="56" xfId="0" applyFont="1" applyFill="1" applyBorder="1" applyAlignment="1">
      <alignment horizontal="center" vertical="center"/>
    </xf>
    <xf numFmtId="0" fontId="15" fillId="22" borderId="57" xfId="0" applyFont="1" applyFill="1" applyBorder="1" applyAlignment="1">
      <alignment horizontal="center" vertical="center"/>
    </xf>
    <xf numFmtId="0" fontId="18" fillId="0" borderId="0" xfId="0" applyFont="1" applyProtection="1"/>
    <xf numFmtId="0" fontId="15" fillId="13" borderId="28" xfId="0" applyFont="1" applyFill="1" applyBorder="1" applyAlignment="1" applyProtection="1">
      <alignment horizontal="center" vertical="center" readingOrder="2"/>
    </xf>
    <xf numFmtId="0" fontId="15" fillId="13" borderId="24" xfId="0" applyFont="1" applyFill="1" applyBorder="1" applyAlignment="1" applyProtection="1">
      <alignment horizontal="center" vertical="center" readingOrder="2"/>
    </xf>
    <xf numFmtId="0" fontId="15" fillId="13" borderId="30" xfId="0" applyFont="1" applyFill="1" applyBorder="1" applyAlignment="1" applyProtection="1">
      <alignment horizontal="center" vertical="center" wrapText="1"/>
    </xf>
    <xf numFmtId="0" fontId="15" fillId="6" borderId="14" xfId="0" applyFont="1" applyFill="1" applyBorder="1" applyAlignment="1" applyProtection="1">
      <alignment vertical="center"/>
    </xf>
    <xf numFmtId="0" fontId="15" fillId="11" borderId="4" xfId="0" applyFont="1" applyFill="1" applyBorder="1" applyAlignment="1" applyProtection="1">
      <alignment vertical="center"/>
    </xf>
    <xf numFmtId="0" fontId="15" fillId="13" borderId="25" xfId="0" applyFont="1" applyFill="1" applyBorder="1" applyAlignment="1" applyProtection="1">
      <alignment horizontal="center" vertical="center" readingOrder="2"/>
    </xf>
    <xf numFmtId="0" fontId="15" fillId="13" borderId="36" xfId="0" applyFont="1" applyFill="1" applyBorder="1" applyAlignment="1" applyProtection="1">
      <alignment horizontal="center" vertical="center" wrapText="1"/>
    </xf>
    <xf numFmtId="0" fontId="15" fillId="13" borderId="17" xfId="0" applyFont="1" applyFill="1" applyBorder="1" applyAlignment="1" applyProtection="1">
      <alignment horizontal="center" vertical="center" wrapText="1"/>
    </xf>
    <xf numFmtId="9" fontId="18" fillId="14" borderId="19" xfId="0" applyNumberFormat="1" applyFont="1" applyFill="1" applyBorder="1" applyAlignment="1" applyProtection="1">
      <alignment horizontal="center" vertical="center"/>
    </xf>
    <xf numFmtId="9" fontId="20" fillId="12" borderId="19" xfId="0" applyNumberFormat="1" applyFont="1" applyFill="1" applyBorder="1" applyAlignment="1" applyProtection="1">
      <alignment horizontal="center" vertical="center"/>
    </xf>
    <xf numFmtId="0" fontId="15" fillId="10" borderId="33" xfId="0" applyFont="1" applyFill="1" applyBorder="1" applyAlignment="1" applyProtection="1">
      <alignment horizontal="center" vertical="center"/>
    </xf>
    <xf numFmtId="0" fontId="21" fillId="0" borderId="0" xfId="0" applyFont="1"/>
    <xf numFmtId="0" fontId="18" fillId="0" borderId="46" xfId="0" applyFont="1" applyBorder="1" applyAlignment="1">
      <alignment horizontal="center" vertical="center" wrapText="1"/>
    </xf>
    <xf numFmtId="0" fontId="18" fillId="0" borderId="19" xfId="0" applyFont="1" applyBorder="1" applyAlignment="1">
      <alignment horizontal="center" vertical="center" wrapText="1"/>
    </xf>
    <xf numFmtId="0" fontId="18" fillId="0" borderId="72" xfId="0" applyFont="1" applyBorder="1" applyAlignment="1">
      <alignment horizontal="center" vertical="center" wrapText="1"/>
    </xf>
    <xf numFmtId="0" fontId="18" fillId="0" borderId="20" xfId="0" applyFont="1" applyBorder="1" applyAlignment="1">
      <alignment horizontal="center" vertical="center" wrapText="1"/>
    </xf>
    <xf numFmtId="0" fontId="18" fillId="0" borderId="31" xfId="0" applyFont="1" applyBorder="1" applyAlignment="1">
      <alignment horizontal="center" vertical="center" wrapText="1"/>
    </xf>
    <xf numFmtId="0" fontId="18" fillId="0" borderId="32" xfId="0" applyFont="1" applyBorder="1" applyAlignment="1">
      <alignment horizontal="center" vertical="center" wrapText="1"/>
    </xf>
    <xf numFmtId="164" fontId="15" fillId="18" borderId="69" xfId="0" applyNumberFormat="1" applyFont="1" applyFill="1" applyBorder="1" applyAlignment="1">
      <alignment horizontal="center" vertical="center"/>
    </xf>
    <xf numFmtId="9" fontId="22" fillId="24" borderId="73" xfId="1" applyFont="1" applyFill="1" applyBorder="1" applyAlignment="1" applyProtection="1">
      <alignment horizontal="center" vertical="center" wrapText="1" readingOrder="2"/>
      <protection hidden="1"/>
    </xf>
    <xf numFmtId="0" fontId="18" fillId="0" borderId="23" xfId="0" applyFont="1" applyBorder="1" applyAlignment="1">
      <alignment horizontal="center" vertical="center" wrapText="1"/>
    </xf>
    <xf numFmtId="0" fontId="18" fillId="0" borderId="27" xfId="0" applyFont="1" applyBorder="1" applyAlignment="1">
      <alignment horizontal="center" vertical="center" wrapText="1"/>
    </xf>
    <xf numFmtId="0" fontId="6" fillId="14" borderId="4" xfId="2" applyFill="1" applyBorder="1" applyAlignment="1" applyProtection="1">
      <alignment horizontal="center" vertical="center" wrapText="1"/>
      <protection locked="0"/>
    </xf>
    <xf numFmtId="0" fontId="15" fillId="19" borderId="0" xfId="0" applyFont="1" applyFill="1" applyBorder="1" applyAlignment="1">
      <alignment horizontal="center" vertical="center" wrapText="1"/>
    </xf>
    <xf numFmtId="4" fontId="20" fillId="12" borderId="30" xfId="0" applyNumberFormat="1" applyFont="1" applyFill="1" applyBorder="1" applyAlignment="1" applyProtection="1">
      <alignment horizontal="center" vertical="center"/>
    </xf>
    <xf numFmtId="4" fontId="15" fillId="11" borderId="33" xfId="0" applyNumberFormat="1" applyFont="1" applyFill="1" applyBorder="1" applyAlignment="1" applyProtection="1">
      <alignment horizontal="center" vertical="center"/>
    </xf>
    <xf numFmtId="165" fontId="18" fillId="3" borderId="30" xfId="0" applyNumberFormat="1" applyFont="1" applyFill="1" applyBorder="1" applyAlignment="1" applyProtection="1">
      <alignment horizontal="center" vertical="center"/>
      <protection locked="0"/>
    </xf>
    <xf numFmtId="4" fontId="18" fillId="3" borderId="30" xfId="0" applyNumberFormat="1" applyFont="1" applyFill="1" applyBorder="1" applyAlignment="1" applyProtection="1">
      <alignment horizontal="center" vertical="center"/>
    </xf>
    <xf numFmtId="0" fontId="18" fillId="14" borderId="32" xfId="0" applyFont="1" applyFill="1" applyBorder="1" applyAlignment="1" applyProtection="1">
      <alignment horizontal="center" vertical="center"/>
    </xf>
    <xf numFmtId="0" fontId="20" fillId="12" borderId="32" xfId="0" applyFont="1" applyFill="1" applyBorder="1" applyAlignment="1" applyProtection="1">
      <alignment horizontal="center" vertical="center"/>
    </xf>
    <xf numFmtId="0" fontId="15" fillId="13" borderId="26" xfId="0" applyFont="1" applyFill="1" applyBorder="1" applyAlignment="1" applyProtection="1">
      <alignment horizontal="center" vertical="center"/>
    </xf>
    <xf numFmtId="0" fontId="15" fillId="13" borderId="35" xfId="0" applyFont="1" applyFill="1" applyBorder="1" applyAlignment="1" applyProtection="1">
      <alignment horizontal="center" vertical="center"/>
    </xf>
    <xf numFmtId="0" fontId="15" fillId="19" borderId="2" xfId="0" applyFont="1" applyFill="1" applyBorder="1" applyAlignment="1">
      <alignment horizontal="center" vertical="center" wrapText="1"/>
    </xf>
    <xf numFmtId="166" fontId="18" fillId="0" borderId="0" xfId="0" applyNumberFormat="1" applyFont="1" applyProtection="1"/>
    <xf numFmtId="0" fontId="15" fillId="19" borderId="31" xfId="0" applyFont="1" applyFill="1" applyBorder="1" applyAlignment="1">
      <alignment horizontal="center" vertical="center" wrapText="1"/>
    </xf>
    <xf numFmtId="0" fontId="12" fillId="14" borderId="30" xfId="0" applyFont="1" applyFill="1" applyBorder="1" applyAlignment="1">
      <alignment horizontal="center" vertical="center" wrapText="1"/>
    </xf>
    <xf numFmtId="0" fontId="3" fillId="2" borderId="31" xfId="0" applyFont="1" applyFill="1" applyBorder="1" applyAlignment="1" applyProtection="1">
      <alignment horizontal="right" vertical="center" wrapText="1" readingOrder="2"/>
      <protection hidden="1"/>
    </xf>
    <xf numFmtId="0" fontId="15" fillId="19" borderId="47" xfId="0" applyFont="1" applyFill="1" applyBorder="1" applyAlignment="1">
      <alignment horizontal="center" vertical="center" wrapText="1"/>
    </xf>
    <xf numFmtId="0" fontId="18" fillId="0" borderId="30" xfId="0" applyFont="1" applyBorder="1" applyAlignment="1">
      <alignment horizontal="center" vertical="center"/>
    </xf>
    <xf numFmtId="0" fontId="18" fillId="0" borderId="40" xfId="0" applyFont="1" applyBorder="1" applyAlignment="1">
      <alignment horizontal="center" vertical="center"/>
    </xf>
    <xf numFmtId="0" fontId="15" fillId="19" borderId="18" xfId="0" applyFont="1" applyFill="1" applyBorder="1" applyAlignment="1">
      <alignment horizontal="center" vertical="center" wrapText="1"/>
    </xf>
    <xf numFmtId="0" fontId="15" fillId="9" borderId="52" xfId="0" applyFont="1" applyFill="1" applyBorder="1" applyAlignment="1" applyProtection="1">
      <alignment horizontal="center" vertical="center" wrapText="1"/>
      <protection hidden="1"/>
    </xf>
    <xf numFmtId="0" fontId="15" fillId="9" borderId="18" xfId="0" applyFont="1" applyFill="1" applyBorder="1" applyAlignment="1" applyProtection="1">
      <alignment horizontal="center" vertical="center" wrapText="1"/>
      <protection hidden="1"/>
    </xf>
    <xf numFmtId="0" fontId="15" fillId="9" borderId="62" xfId="0" applyFont="1" applyFill="1" applyBorder="1" applyAlignment="1" applyProtection="1">
      <alignment horizontal="center" vertical="center" wrapText="1"/>
      <protection hidden="1"/>
    </xf>
    <xf numFmtId="0" fontId="24" fillId="0" borderId="15" xfId="0" applyFont="1" applyBorder="1"/>
    <xf numFmtId="0" fontId="24" fillId="0" borderId="43" xfId="0" applyFont="1" applyBorder="1"/>
    <xf numFmtId="0" fontId="25" fillId="9" borderId="8" xfId="0" applyFont="1" applyFill="1" applyBorder="1" applyAlignment="1" applyProtection="1">
      <alignment horizontal="center" vertical="center" wrapText="1" readingOrder="2"/>
      <protection hidden="1"/>
    </xf>
    <xf numFmtId="0" fontId="23" fillId="19" borderId="21" xfId="0" applyFont="1" applyFill="1" applyBorder="1" applyAlignment="1">
      <alignment horizontal="center" vertical="center" wrapText="1"/>
    </xf>
    <xf numFmtId="0" fontId="23" fillId="19" borderId="66" xfId="0" applyFont="1" applyFill="1" applyBorder="1" applyAlignment="1">
      <alignment horizontal="center" vertical="center" wrapText="1"/>
    </xf>
    <xf numFmtId="0" fontId="29" fillId="19" borderId="39" xfId="0" applyFont="1" applyFill="1" applyBorder="1" applyAlignment="1">
      <alignment horizontal="center" vertical="center" wrapText="1"/>
    </xf>
    <xf numFmtId="0" fontId="28" fillId="9" borderId="0" xfId="0" applyFont="1" applyFill="1" applyBorder="1" applyAlignment="1" applyProtection="1">
      <alignment horizontal="center" vertical="center" wrapText="1"/>
      <protection hidden="1"/>
    </xf>
    <xf numFmtId="9" fontId="31" fillId="2" borderId="21" xfId="1" applyFont="1" applyFill="1" applyBorder="1" applyAlignment="1" applyProtection="1">
      <alignment horizontal="center" vertical="center" wrapText="1" readingOrder="2"/>
      <protection hidden="1"/>
    </xf>
    <xf numFmtId="9" fontId="31" fillId="2" borderId="66" xfId="1" applyFont="1" applyFill="1" applyBorder="1" applyAlignment="1" applyProtection="1">
      <alignment horizontal="center" vertical="center" wrapText="1" readingOrder="2"/>
      <protection hidden="1"/>
    </xf>
    <xf numFmtId="9" fontId="33" fillId="2" borderId="59" xfId="1" applyFont="1" applyFill="1" applyBorder="1" applyAlignment="1" applyProtection="1">
      <alignment horizontal="center" vertical="center" wrapText="1" readingOrder="2"/>
      <protection hidden="1"/>
    </xf>
    <xf numFmtId="0" fontId="29" fillId="0" borderId="8" xfId="0" applyFont="1" applyBorder="1" applyAlignment="1">
      <alignment horizontal="center" vertical="center"/>
    </xf>
    <xf numFmtId="0" fontId="29" fillId="0" borderId="57" xfId="0" applyFont="1" applyBorder="1" applyAlignment="1">
      <alignment horizontal="center" vertical="center"/>
    </xf>
    <xf numFmtId="0" fontId="26" fillId="11" borderId="46" xfId="0" applyFont="1" applyFill="1" applyBorder="1" applyAlignment="1" applyProtection="1">
      <alignment vertical="center" wrapText="1" readingOrder="2"/>
      <protection hidden="1"/>
    </xf>
    <xf numFmtId="9" fontId="8" fillId="2" borderId="5" xfId="1" applyFont="1" applyFill="1" applyBorder="1" applyAlignment="1" applyProtection="1">
      <alignment horizontal="center" vertical="center" wrapText="1" readingOrder="2"/>
      <protection hidden="1"/>
    </xf>
    <xf numFmtId="0" fontId="15" fillId="22" borderId="76" xfId="0" applyFont="1" applyFill="1" applyBorder="1" applyAlignment="1">
      <alignment horizontal="center" vertical="center"/>
    </xf>
    <xf numFmtId="0" fontId="15" fillId="19" borderId="54" xfId="0" applyFont="1" applyFill="1" applyBorder="1" applyAlignment="1">
      <alignment horizontal="center" vertical="center" wrapText="1"/>
    </xf>
    <xf numFmtId="9" fontId="22" fillId="2" borderId="29" xfId="1" applyFont="1" applyFill="1" applyBorder="1" applyAlignment="1" applyProtection="1">
      <alignment horizontal="center" vertical="center" wrapText="1" readingOrder="2"/>
      <protection hidden="1"/>
    </xf>
    <xf numFmtId="9" fontId="22" fillId="2" borderId="32" xfId="1" applyFont="1" applyFill="1" applyBorder="1" applyAlignment="1" applyProtection="1">
      <alignment horizontal="center" vertical="center" wrapText="1" readingOrder="2"/>
      <protection hidden="1"/>
    </xf>
    <xf numFmtId="9" fontId="22" fillId="2" borderId="1" xfId="1" applyFont="1" applyFill="1" applyBorder="1" applyAlignment="1" applyProtection="1">
      <alignment horizontal="center" vertical="center" wrapText="1" readingOrder="2"/>
      <protection hidden="1"/>
    </xf>
    <xf numFmtId="164" fontId="8" fillId="14" borderId="5" xfId="0" applyNumberFormat="1" applyFont="1" applyFill="1" applyBorder="1" applyAlignment="1" applyProtection="1">
      <alignment horizontal="center" vertical="center" wrapText="1" readingOrder="2"/>
      <protection hidden="1"/>
    </xf>
    <xf numFmtId="0" fontId="9" fillId="14" borderId="4" xfId="0" applyNumberFormat="1" applyFont="1" applyFill="1" applyBorder="1" applyAlignment="1" applyProtection="1">
      <alignment horizontal="center" vertical="center" wrapText="1" readingOrder="2"/>
      <protection locked="0"/>
    </xf>
    <xf numFmtId="2" fontId="8" fillId="24" borderId="4" xfId="0" applyNumberFormat="1" applyFont="1" applyFill="1" applyBorder="1" applyAlignment="1" applyProtection="1">
      <alignment horizontal="center" vertical="center" wrapText="1" readingOrder="2"/>
      <protection locked="0"/>
    </xf>
    <xf numFmtId="9" fontId="34" fillId="25" borderId="7" xfId="1" applyFont="1" applyFill="1" applyBorder="1" applyAlignment="1" applyProtection="1">
      <alignment horizontal="center" vertical="center" wrapText="1" readingOrder="2"/>
      <protection hidden="1"/>
    </xf>
    <xf numFmtId="0" fontId="0" fillId="0" borderId="0" xfId="0" applyAlignment="1">
      <alignment horizontal="center" vertical="center"/>
    </xf>
    <xf numFmtId="0" fontId="28" fillId="4" borderId="16" xfId="0" applyFont="1" applyFill="1" applyBorder="1" applyAlignment="1">
      <alignment horizontal="center" vertical="center" wrapText="1"/>
    </xf>
    <xf numFmtId="0" fontId="28" fillId="4" borderId="49" xfId="0" applyFont="1" applyFill="1" applyBorder="1" applyAlignment="1">
      <alignment horizontal="center" vertical="center" wrapText="1"/>
    </xf>
    <xf numFmtId="0" fontId="28" fillId="4" borderId="44" xfId="0" applyFont="1" applyFill="1" applyBorder="1" applyAlignment="1">
      <alignment horizontal="center" vertical="center" wrapText="1"/>
    </xf>
    <xf numFmtId="49" fontId="1" fillId="7" borderId="71" xfId="0" applyNumberFormat="1" applyFont="1" applyFill="1" applyBorder="1" applyAlignment="1" applyProtection="1">
      <alignment horizontal="center" vertical="center" wrapText="1"/>
      <protection hidden="1"/>
    </xf>
    <xf numFmtId="49" fontId="1" fillId="5" borderId="31" xfId="0" applyNumberFormat="1" applyFont="1" applyFill="1" applyBorder="1" applyAlignment="1" applyProtection="1">
      <alignment horizontal="center" vertical="center" readingOrder="2"/>
      <protection hidden="1"/>
    </xf>
    <xf numFmtId="49" fontId="1" fillId="8" borderId="31" xfId="0" applyNumberFormat="1" applyFont="1" applyFill="1" applyBorder="1" applyAlignment="1" applyProtection="1">
      <alignment horizontal="center" vertical="center"/>
      <protection hidden="1"/>
    </xf>
    <xf numFmtId="0" fontId="1" fillId="10" borderId="31" xfId="0" applyNumberFormat="1" applyFont="1" applyFill="1" applyBorder="1" applyAlignment="1" applyProtection="1">
      <alignment horizontal="center" vertical="center"/>
      <protection hidden="1"/>
    </xf>
    <xf numFmtId="0" fontId="1" fillId="2" borderId="31" xfId="0" applyNumberFormat="1" applyFont="1" applyFill="1" applyBorder="1" applyAlignment="1" applyProtection="1">
      <alignment horizontal="center" vertical="center" readingOrder="2"/>
      <protection hidden="1"/>
    </xf>
    <xf numFmtId="0" fontId="12" fillId="14" borderId="60" xfId="0" applyFont="1" applyFill="1" applyBorder="1" applyAlignment="1">
      <alignment horizontal="center" vertical="center" wrapText="1"/>
    </xf>
    <xf numFmtId="0" fontId="12" fillId="14" borderId="51" xfId="0" applyFont="1" applyFill="1" applyBorder="1" applyAlignment="1">
      <alignment horizontal="center" vertical="center" wrapText="1"/>
    </xf>
    <xf numFmtId="0" fontId="1" fillId="7" borderId="49" xfId="0" applyFont="1" applyFill="1" applyBorder="1" applyAlignment="1" applyProtection="1">
      <alignment horizontal="center" vertical="center" wrapText="1"/>
      <protection hidden="1"/>
    </xf>
    <xf numFmtId="0" fontId="16" fillId="8" borderId="1" xfId="0" applyFont="1" applyFill="1" applyBorder="1" applyAlignment="1" applyProtection="1">
      <alignment horizontal="center" vertical="center" wrapText="1"/>
      <protection hidden="1"/>
    </xf>
    <xf numFmtId="9" fontId="22" fillId="2" borderId="55" xfId="1" applyFont="1" applyFill="1" applyBorder="1" applyAlignment="1" applyProtection="1">
      <alignment horizontal="center" vertical="center" wrapText="1" readingOrder="2"/>
      <protection hidden="1"/>
    </xf>
    <xf numFmtId="9" fontId="22" fillId="2" borderId="22" xfId="1" applyFont="1" applyFill="1" applyBorder="1" applyAlignment="1" applyProtection="1">
      <alignment horizontal="center" vertical="center" wrapText="1" readingOrder="2"/>
      <protection hidden="1"/>
    </xf>
    <xf numFmtId="9" fontId="22" fillId="2" borderId="42" xfId="1" applyFont="1" applyFill="1" applyBorder="1" applyAlignment="1" applyProtection="1">
      <alignment horizontal="center" vertical="center" wrapText="1" readingOrder="2"/>
      <protection hidden="1"/>
    </xf>
    <xf numFmtId="9" fontId="22" fillId="2" borderId="64" xfId="1" applyFont="1" applyFill="1" applyBorder="1" applyAlignment="1" applyProtection="1">
      <alignment horizontal="center" vertical="center" wrapText="1" readingOrder="2"/>
      <protection hidden="1"/>
    </xf>
    <xf numFmtId="9" fontId="22" fillId="2" borderId="37" xfId="1" applyFont="1" applyFill="1" applyBorder="1" applyAlignment="1" applyProtection="1">
      <alignment horizontal="center" vertical="center" wrapText="1" readingOrder="2"/>
      <protection hidden="1"/>
    </xf>
    <xf numFmtId="0" fontId="15" fillId="19" borderId="4" xfId="0" applyFont="1" applyFill="1" applyBorder="1" applyAlignment="1">
      <alignment horizontal="center" vertical="center" wrapText="1"/>
    </xf>
    <xf numFmtId="0" fontId="24" fillId="0" borderId="0" xfId="0" applyFont="1"/>
    <xf numFmtId="167" fontId="28" fillId="16" borderId="27" xfId="0" applyNumberFormat="1" applyFont="1" applyFill="1" applyBorder="1" applyAlignment="1">
      <alignment horizontal="center"/>
    </xf>
    <xf numFmtId="0" fontId="21" fillId="0" borderId="27" xfId="0" applyFont="1" applyBorder="1" applyAlignment="1">
      <alignment horizontal="center"/>
    </xf>
    <xf numFmtId="167" fontId="18" fillId="0" borderId="32" xfId="0" applyNumberFormat="1" applyFont="1" applyBorder="1" applyAlignment="1">
      <alignment horizontal="center" vertical="center" wrapText="1"/>
    </xf>
    <xf numFmtId="167" fontId="18" fillId="0" borderId="31" xfId="0" applyNumberFormat="1" applyFont="1" applyBorder="1" applyAlignment="1" applyProtection="1">
      <alignment horizontal="center" vertical="center" wrapText="1"/>
      <protection locked="0"/>
    </xf>
    <xf numFmtId="9" fontId="21" fillId="26" borderId="31" xfId="1" applyFont="1" applyFill="1" applyBorder="1" applyAlignment="1">
      <alignment horizontal="center" vertical="center"/>
    </xf>
    <xf numFmtId="0" fontId="28" fillId="27" borderId="29" xfId="0" applyFont="1" applyFill="1" applyBorder="1" applyAlignment="1">
      <alignment horizontal="center" vertical="center" wrapText="1"/>
    </xf>
    <xf numFmtId="0" fontId="28" fillId="27" borderId="24" xfId="0" applyFont="1" applyFill="1" applyBorder="1" applyAlignment="1">
      <alignment horizontal="center" vertical="center" wrapText="1"/>
    </xf>
    <xf numFmtId="0" fontId="37" fillId="0" borderId="0" xfId="0" applyFont="1"/>
    <xf numFmtId="167" fontId="28" fillId="16" borderId="23" xfId="0" applyNumberFormat="1" applyFont="1" applyFill="1" applyBorder="1" applyAlignment="1">
      <alignment horizontal="center" vertical="center"/>
    </xf>
    <xf numFmtId="0" fontId="28" fillId="16" borderId="27" xfId="0" applyFont="1" applyFill="1" applyBorder="1" applyAlignment="1">
      <alignment horizontal="center"/>
    </xf>
    <xf numFmtId="167" fontId="38" fillId="0" borderId="27" xfId="0" applyNumberFormat="1" applyFont="1" applyBorder="1" applyAlignment="1">
      <alignment horizontal="center" vertical="center"/>
    </xf>
    <xf numFmtId="0" fontId="38" fillId="0" borderId="31" xfId="0" applyFont="1" applyBorder="1" applyAlignment="1">
      <alignment horizontal="center" vertical="center"/>
    </xf>
    <xf numFmtId="167" fontId="18" fillId="0" borderId="31" xfId="0" applyNumberFormat="1" applyFont="1" applyBorder="1" applyAlignment="1">
      <alignment horizontal="center" vertical="center" wrapText="1"/>
    </xf>
    <xf numFmtId="167" fontId="18" fillId="26" borderId="31" xfId="0" applyNumberFormat="1" applyFont="1" applyFill="1" applyBorder="1" applyAlignment="1" applyProtection="1">
      <alignment horizontal="center" vertical="center" wrapText="1"/>
      <protection locked="0"/>
    </xf>
    <xf numFmtId="167" fontId="38" fillId="16" borderId="49" xfId="0" applyNumberFormat="1" applyFont="1" applyFill="1" applyBorder="1" applyAlignment="1">
      <alignment horizontal="center" vertical="center"/>
    </xf>
    <xf numFmtId="167" fontId="38" fillId="16" borderId="37" xfId="0" applyNumberFormat="1" applyFont="1" applyFill="1" applyBorder="1" applyAlignment="1">
      <alignment horizontal="center" vertical="center"/>
    </xf>
    <xf numFmtId="167" fontId="18" fillId="0" borderId="35" xfId="0" applyNumberFormat="1" applyFont="1" applyBorder="1" applyAlignment="1">
      <alignment horizontal="center" vertical="center" wrapText="1"/>
    </xf>
    <xf numFmtId="167" fontId="18" fillId="26" borderId="17" xfId="0" applyNumberFormat="1" applyFont="1" applyFill="1" applyBorder="1" applyAlignment="1" applyProtection="1">
      <alignment horizontal="center" vertical="center" wrapText="1"/>
      <protection locked="0"/>
    </xf>
    <xf numFmtId="0" fontId="21" fillId="0" borderId="31" xfId="0" applyFont="1" applyBorder="1" applyAlignment="1">
      <alignment vertical="center" wrapText="1"/>
    </xf>
    <xf numFmtId="0" fontId="38" fillId="10" borderId="31" xfId="0" applyFont="1" applyFill="1" applyBorder="1" applyAlignment="1">
      <alignment horizontal="center" vertical="center"/>
    </xf>
    <xf numFmtId="0" fontId="21" fillId="0" borderId="17" xfId="0" applyFont="1" applyBorder="1" applyAlignment="1">
      <alignment vertical="center" wrapText="1"/>
    </xf>
    <xf numFmtId="0" fontId="28" fillId="27" borderId="74" xfId="0" applyFont="1" applyFill="1" applyBorder="1" applyAlignment="1">
      <alignment horizontal="center" vertical="center" wrapText="1"/>
    </xf>
    <xf numFmtId="0" fontId="28" fillId="27" borderId="71" xfId="0" applyFont="1" applyFill="1" applyBorder="1" applyAlignment="1">
      <alignment horizontal="center" vertical="center" wrapText="1"/>
    </xf>
    <xf numFmtId="0" fontId="21" fillId="0" borderId="51" xfId="0" applyFont="1" applyBorder="1" applyAlignment="1">
      <alignment vertical="center" wrapText="1"/>
    </xf>
    <xf numFmtId="0" fontId="39" fillId="0" borderId="65" xfId="0" applyFont="1" applyFill="1" applyBorder="1" applyAlignment="1">
      <alignment horizontal="center" vertical="center"/>
    </xf>
    <xf numFmtId="0" fontId="15" fillId="0" borderId="32" xfId="0" applyFont="1" applyBorder="1" applyAlignment="1">
      <alignment horizontal="center" vertical="center"/>
    </xf>
    <xf numFmtId="167" fontId="15" fillId="0" borderId="31" xfId="0" applyNumberFormat="1" applyFont="1" applyBorder="1" applyAlignment="1">
      <alignment horizontal="center" vertical="center"/>
    </xf>
    <xf numFmtId="9" fontId="15" fillId="0" borderId="31" xfId="0" applyNumberFormat="1" applyFont="1" applyBorder="1" applyAlignment="1">
      <alignment horizontal="center" vertical="center"/>
    </xf>
    <xf numFmtId="0" fontId="15" fillId="0" borderId="19" xfId="0" applyFont="1" applyBorder="1" applyAlignment="1">
      <alignment horizontal="center" vertical="center"/>
    </xf>
    <xf numFmtId="0" fontId="38" fillId="0" borderId="32" xfId="0" applyFont="1" applyBorder="1" applyAlignment="1">
      <alignment horizontal="center" vertical="center"/>
    </xf>
    <xf numFmtId="0" fontId="38" fillId="0" borderId="19" xfId="0" applyFont="1" applyBorder="1" applyAlignment="1">
      <alignment horizontal="center" vertical="center"/>
    </xf>
    <xf numFmtId="167" fontId="18" fillId="0" borderId="29" xfId="0" applyNumberFormat="1" applyFont="1" applyBorder="1" applyAlignment="1">
      <alignment horizontal="center" vertical="center" wrapText="1"/>
    </xf>
    <xf numFmtId="167" fontId="18" fillId="26" borderId="24" xfId="0" applyNumberFormat="1" applyFont="1" applyFill="1" applyBorder="1" applyAlignment="1" applyProtection="1">
      <alignment horizontal="center" vertical="center" wrapText="1"/>
      <protection locked="0"/>
    </xf>
    <xf numFmtId="0" fontId="21" fillId="0" borderId="24" xfId="0" applyFont="1" applyBorder="1" applyAlignment="1">
      <alignment vertical="center" wrapText="1"/>
    </xf>
    <xf numFmtId="0" fontId="28" fillId="27" borderId="77" xfId="0" applyFont="1" applyFill="1" applyBorder="1" applyAlignment="1">
      <alignment horizontal="center" vertical="center" wrapText="1"/>
    </xf>
    <xf numFmtId="167" fontId="28" fillId="16" borderId="23" xfId="0" applyNumberFormat="1" applyFont="1" applyFill="1" applyBorder="1" applyAlignment="1">
      <alignment horizontal="center"/>
    </xf>
    <xf numFmtId="0" fontId="36" fillId="5" borderId="19" xfId="0" applyFont="1" applyFill="1" applyBorder="1" applyAlignment="1">
      <alignment horizontal="center" vertical="center" wrapText="1"/>
    </xf>
    <xf numFmtId="0" fontId="36" fillId="5" borderId="20" xfId="0" applyFont="1" applyFill="1" applyBorder="1" applyAlignment="1">
      <alignment horizontal="center" vertical="center" wrapText="1"/>
    </xf>
    <xf numFmtId="0" fontId="21" fillId="26" borderId="25" xfId="0" applyFont="1" applyFill="1" applyBorder="1"/>
    <xf numFmtId="0" fontId="21" fillId="26" borderId="19" xfId="0" applyFont="1" applyFill="1" applyBorder="1"/>
    <xf numFmtId="0" fontId="21" fillId="0" borderId="48" xfId="0" applyFont="1" applyBorder="1" applyAlignment="1">
      <alignment horizontal="center"/>
    </xf>
    <xf numFmtId="0" fontId="21" fillId="0" borderId="43" xfId="0" applyFont="1" applyBorder="1"/>
    <xf numFmtId="0" fontId="21" fillId="0" borderId="0" xfId="0" applyFont="1" applyBorder="1"/>
    <xf numFmtId="0" fontId="21" fillId="0" borderId="0" xfId="0" applyFont="1" applyBorder="1" applyAlignment="1">
      <alignment horizontal="center" vertical="center"/>
    </xf>
    <xf numFmtId="0" fontId="28" fillId="27" borderId="25" xfId="0" applyFont="1" applyFill="1" applyBorder="1" applyAlignment="1">
      <alignment horizontal="center" vertical="center" wrapText="1"/>
    </xf>
    <xf numFmtId="0" fontId="21" fillId="26" borderId="26" xfId="0" applyFont="1" applyFill="1" applyBorder="1"/>
    <xf numFmtId="0" fontId="21" fillId="0" borderId="39" xfId="0" applyFont="1" applyBorder="1"/>
    <xf numFmtId="17" fontId="38" fillId="0" borderId="19" xfId="0" applyNumberFormat="1" applyFont="1" applyBorder="1" applyAlignment="1">
      <alignment horizontal="center" vertical="center"/>
    </xf>
    <xf numFmtId="17" fontId="38" fillId="0" borderId="19" xfId="0" applyNumberFormat="1" applyFont="1" applyBorder="1" applyAlignment="1">
      <alignment horizontal="center" vertical="center" readingOrder="2"/>
    </xf>
    <xf numFmtId="0" fontId="38" fillId="0" borderId="20" xfId="0" applyFont="1" applyBorder="1" applyAlignment="1">
      <alignment vertical="center"/>
    </xf>
    <xf numFmtId="0" fontId="0" fillId="0" borderId="39" xfId="0" applyBorder="1"/>
    <xf numFmtId="0" fontId="0" fillId="0" borderId="49" xfId="0" applyBorder="1"/>
    <xf numFmtId="0" fontId="40" fillId="0" borderId="45" xfId="0" applyFont="1" applyBorder="1" applyAlignment="1">
      <alignment horizontal="center" vertical="center"/>
    </xf>
    <xf numFmtId="0" fontId="21" fillId="0" borderId="0" xfId="0" applyFont="1" applyBorder="1" applyAlignment="1">
      <alignment horizontal="center"/>
    </xf>
    <xf numFmtId="0" fontId="3" fillId="21" borderId="70" xfId="0" applyFont="1" applyFill="1" applyBorder="1" applyAlignment="1" applyProtection="1">
      <alignment horizontal="right" vertical="center" wrapText="1" readingOrder="2"/>
      <protection hidden="1"/>
    </xf>
    <xf numFmtId="0" fontId="3" fillId="21" borderId="70" xfId="0" applyFont="1" applyFill="1" applyBorder="1" applyAlignment="1" applyProtection="1">
      <alignment horizontal="right" vertical="top" wrapText="1" readingOrder="2"/>
      <protection hidden="1"/>
    </xf>
    <xf numFmtId="0" fontId="8" fillId="2" borderId="5" xfId="1" applyNumberFormat="1" applyFont="1" applyFill="1" applyBorder="1" applyAlignment="1" applyProtection="1">
      <alignment horizontal="center" vertical="center" wrapText="1" readingOrder="2"/>
      <protection hidden="1"/>
    </xf>
    <xf numFmtId="0" fontId="25" fillId="15" borderId="26" xfId="0" applyFont="1" applyFill="1" applyBorder="1" applyAlignment="1" applyProtection="1">
      <alignment horizontal="center" vertical="center" wrapText="1" readingOrder="2"/>
      <protection hidden="1"/>
    </xf>
    <xf numFmtId="0" fontId="15" fillId="0" borderId="78" xfId="0" applyFont="1" applyBorder="1" applyAlignment="1">
      <alignment horizontal="center" vertical="center"/>
    </xf>
    <xf numFmtId="9" fontId="15" fillId="0" borderId="42" xfId="0" applyNumberFormat="1" applyFont="1" applyBorder="1" applyAlignment="1">
      <alignment horizontal="center" vertical="center"/>
    </xf>
    <xf numFmtId="49" fontId="1" fillId="8" borderId="51" xfId="0" applyNumberFormat="1" applyFont="1" applyFill="1" applyBorder="1" applyAlignment="1" applyProtection="1">
      <alignment horizontal="center" vertical="center"/>
      <protection hidden="1"/>
    </xf>
    <xf numFmtId="0" fontId="25" fillId="15" borderId="60" xfId="0" applyFont="1" applyFill="1" applyBorder="1" applyAlignment="1" applyProtection="1">
      <alignment horizontal="center" vertical="center" wrapText="1" readingOrder="2"/>
      <protection hidden="1"/>
    </xf>
    <xf numFmtId="0" fontId="31" fillId="11" borderId="52" xfId="0" applyFont="1" applyFill="1" applyBorder="1" applyAlignment="1" applyProtection="1">
      <alignment horizontal="center" vertical="center" wrapText="1" readingOrder="2"/>
      <protection hidden="1"/>
    </xf>
    <xf numFmtId="0" fontId="26" fillId="11" borderId="47" xfId="0" applyFont="1" applyFill="1" applyBorder="1" applyAlignment="1" applyProtection="1">
      <alignment vertical="top" wrapText="1" readingOrder="2"/>
      <protection hidden="1"/>
    </xf>
    <xf numFmtId="0" fontId="8" fillId="9" borderId="3" xfId="0" applyFont="1" applyFill="1" applyBorder="1" applyAlignment="1" applyProtection="1">
      <alignment horizontal="center" vertical="center" wrapText="1" readingOrder="2"/>
      <protection hidden="1"/>
    </xf>
    <xf numFmtId="9" fontId="8" fillId="2" borderId="14" xfId="1" applyFont="1" applyFill="1" applyBorder="1" applyAlignment="1" applyProtection="1">
      <alignment horizontal="center" vertical="center" wrapText="1" readingOrder="2"/>
      <protection hidden="1"/>
    </xf>
    <xf numFmtId="9" fontId="8" fillId="2" borderId="4" xfId="1" applyFont="1" applyFill="1" applyBorder="1" applyAlignment="1" applyProtection="1">
      <alignment horizontal="center" vertical="center" wrapText="1" readingOrder="2"/>
      <protection hidden="1"/>
    </xf>
    <xf numFmtId="0" fontId="26" fillId="11" borderId="58" xfId="0" applyFont="1" applyFill="1" applyBorder="1" applyAlignment="1" applyProtection="1">
      <alignment vertical="center" wrapText="1" readingOrder="2"/>
      <protection hidden="1"/>
    </xf>
    <xf numFmtId="0" fontId="8" fillId="2" borderId="14" xfId="1" applyNumberFormat="1" applyFont="1" applyFill="1" applyBorder="1" applyAlignment="1" applyProtection="1">
      <alignment horizontal="center" vertical="center" wrapText="1" readingOrder="2"/>
      <protection hidden="1"/>
    </xf>
    <xf numFmtId="164" fontId="8" fillId="14" borderId="14" xfId="0" applyNumberFormat="1" applyFont="1" applyFill="1" applyBorder="1" applyAlignment="1" applyProtection="1">
      <alignment horizontal="center" vertical="center" wrapText="1" readingOrder="2"/>
      <protection hidden="1"/>
    </xf>
    <xf numFmtId="9" fontId="8" fillId="2" borderId="2" xfId="1" applyFont="1" applyFill="1" applyBorder="1" applyAlignment="1" applyProtection="1">
      <alignment horizontal="center" vertical="center" wrapText="1" readingOrder="2"/>
      <protection hidden="1"/>
    </xf>
    <xf numFmtId="9" fontId="8" fillId="2" borderId="7" xfId="1" applyFont="1" applyFill="1" applyBorder="1" applyAlignment="1" applyProtection="1">
      <alignment horizontal="center" vertical="center" wrapText="1" readingOrder="2"/>
      <protection hidden="1"/>
    </xf>
    <xf numFmtId="2" fontId="9" fillId="14" borderId="7" xfId="0" applyNumberFormat="1" applyFont="1" applyFill="1" applyBorder="1" applyAlignment="1" applyProtection="1">
      <alignment horizontal="center" vertical="center" wrapText="1" readingOrder="2"/>
    </xf>
    <xf numFmtId="164" fontId="8" fillId="24" borderId="7" xfId="0" applyNumberFormat="1" applyFont="1" applyFill="1" applyBorder="1" applyAlignment="1" applyProtection="1">
      <alignment horizontal="center" vertical="center" wrapText="1" readingOrder="2"/>
      <protection hidden="1"/>
    </xf>
    <xf numFmtId="0" fontId="9" fillId="14" borderId="7" xfId="0" applyNumberFormat="1" applyFont="1" applyFill="1" applyBorder="1" applyAlignment="1" applyProtection="1">
      <alignment horizontal="center" vertical="center" wrapText="1" readingOrder="2"/>
    </xf>
    <xf numFmtId="0" fontId="9" fillId="14" borderId="7" xfId="0" applyNumberFormat="1" applyFont="1" applyFill="1" applyBorder="1" applyAlignment="1" applyProtection="1">
      <alignment horizontal="center" vertical="center" wrapText="1" readingOrder="2"/>
      <protection locked="0"/>
    </xf>
    <xf numFmtId="2" fontId="8" fillId="24" borderId="7" xfId="0" applyNumberFormat="1" applyFont="1" applyFill="1" applyBorder="1" applyAlignment="1" applyProtection="1">
      <alignment horizontal="center" vertical="center" wrapText="1" readingOrder="2"/>
      <protection locked="0"/>
    </xf>
    <xf numFmtId="9" fontId="8" fillId="2" borderId="13" xfId="1" applyFont="1" applyFill="1" applyBorder="1" applyAlignment="1" applyProtection="1">
      <alignment horizontal="center" vertical="center" wrapText="1" readingOrder="2"/>
      <protection hidden="1"/>
    </xf>
    <xf numFmtId="164" fontId="8" fillId="14" borderId="4" xfId="0" applyNumberFormat="1" applyFont="1" applyFill="1" applyBorder="1" applyAlignment="1" applyProtection="1">
      <alignment horizontal="center" vertical="center" wrapText="1" readingOrder="2"/>
      <protection hidden="1"/>
    </xf>
    <xf numFmtId="164" fontId="8" fillId="24" borderId="4" xfId="0" applyNumberFormat="1" applyFont="1" applyFill="1" applyBorder="1" applyAlignment="1" applyProtection="1">
      <alignment horizontal="center" vertical="center" wrapText="1" readingOrder="2"/>
      <protection hidden="1"/>
    </xf>
    <xf numFmtId="0" fontId="26" fillId="11" borderId="47" xfId="0" applyFont="1" applyFill="1" applyBorder="1" applyAlignment="1" applyProtection="1">
      <alignment horizontal="center" vertical="center" wrapText="1" readingOrder="2"/>
      <protection hidden="1"/>
    </xf>
    <xf numFmtId="0" fontId="26" fillId="11" borderId="78" xfId="0" applyFont="1" applyFill="1" applyBorder="1" applyAlignment="1" applyProtection="1">
      <alignment horizontal="center" vertical="center" wrapText="1" readingOrder="2"/>
      <protection hidden="1"/>
    </xf>
    <xf numFmtId="0" fontId="9" fillId="14" borderId="1" xfId="0" applyNumberFormat="1" applyFont="1" applyFill="1" applyBorder="1" applyAlignment="1" applyProtection="1">
      <alignment horizontal="center" vertical="center" wrapText="1" readingOrder="2"/>
    </xf>
    <xf numFmtId="2" fontId="9" fillId="14" borderId="1" xfId="0" applyNumberFormat="1" applyFont="1" applyFill="1" applyBorder="1" applyAlignment="1" applyProtection="1">
      <alignment horizontal="center" vertical="center" wrapText="1" readingOrder="2"/>
    </xf>
    <xf numFmtId="164" fontId="8" fillId="24" borderId="1" xfId="0" applyNumberFormat="1" applyFont="1" applyFill="1" applyBorder="1" applyAlignment="1" applyProtection="1">
      <alignment horizontal="center" vertical="center" wrapText="1" readingOrder="2"/>
      <protection hidden="1"/>
    </xf>
    <xf numFmtId="0" fontId="25" fillId="15" borderId="26" xfId="0" applyFont="1" applyFill="1" applyBorder="1" applyAlignment="1" applyProtection="1">
      <alignment horizontal="center" vertical="center" wrapText="1" readingOrder="2"/>
      <protection hidden="1"/>
    </xf>
    <xf numFmtId="0" fontId="9" fillId="14" borderId="1" xfId="0" applyNumberFormat="1" applyFont="1" applyFill="1" applyBorder="1" applyAlignment="1" applyProtection="1">
      <alignment horizontal="center" vertical="center" wrapText="1" readingOrder="2"/>
      <protection locked="0"/>
    </xf>
    <xf numFmtId="0" fontId="26" fillId="11" borderId="11" xfId="0" applyFont="1" applyFill="1" applyBorder="1" applyAlignment="1" applyProtection="1">
      <alignment vertical="top" wrapText="1" readingOrder="2"/>
      <protection hidden="1"/>
    </xf>
    <xf numFmtId="2" fontId="1" fillId="2" borderId="31" xfId="0" applyNumberFormat="1" applyFont="1" applyFill="1" applyBorder="1" applyAlignment="1" applyProtection="1">
      <alignment horizontal="center" vertical="center" readingOrder="2"/>
      <protection hidden="1"/>
    </xf>
    <xf numFmtId="0" fontId="15" fillId="0" borderId="65" xfId="0" applyFont="1" applyFill="1" applyBorder="1" applyAlignment="1" applyProtection="1">
      <alignment horizontal="center" vertical="center"/>
    </xf>
    <xf numFmtId="0" fontId="15" fillId="0" borderId="48" xfId="0" applyFont="1" applyFill="1" applyBorder="1" applyAlignment="1" applyProtection="1">
      <alignment horizontal="center" vertical="center" wrapText="1"/>
    </xf>
    <xf numFmtId="0" fontId="38" fillId="26" borderId="37" xfId="0" applyFont="1" applyFill="1" applyBorder="1" applyAlignment="1" applyProtection="1">
      <alignment horizontal="center" vertical="center"/>
    </xf>
    <xf numFmtId="0" fontId="0" fillId="0" borderId="37" xfId="0" applyBorder="1" applyAlignment="1" applyProtection="1">
      <alignment horizontal="center" vertical="center"/>
    </xf>
    <xf numFmtId="164" fontId="8" fillId="14" borderId="1" xfId="0" applyNumberFormat="1" applyFont="1" applyFill="1" applyBorder="1" applyAlignment="1" applyProtection="1">
      <alignment horizontal="center" vertical="center" wrapText="1" readingOrder="2"/>
      <protection hidden="1"/>
    </xf>
    <xf numFmtId="9" fontId="8" fillId="2" borderId="34" xfId="1" applyFont="1" applyFill="1" applyBorder="1" applyAlignment="1" applyProtection="1">
      <alignment horizontal="center" vertical="center" wrapText="1" readingOrder="2"/>
      <protection hidden="1"/>
    </xf>
    <xf numFmtId="0" fontId="26" fillId="11" borderId="78" xfId="0" applyFont="1" applyFill="1" applyBorder="1" applyAlignment="1" applyProtection="1">
      <alignment vertical="top" wrapText="1" readingOrder="2"/>
      <protection hidden="1"/>
    </xf>
    <xf numFmtId="0" fontId="26" fillId="11" borderId="29" xfId="0" applyFont="1" applyFill="1" applyBorder="1" applyAlignment="1" applyProtection="1">
      <alignment vertical="top" wrapText="1" readingOrder="2"/>
      <protection hidden="1"/>
    </xf>
    <xf numFmtId="0" fontId="26" fillId="11" borderId="23" xfId="0" applyFont="1" applyFill="1" applyBorder="1" applyAlignment="1" applyProtection="1">
      <alignment vertical="top" wrapText="1" readingOrder="2"/>
      <protection hidden="1"/>
    </xf>
    <xf numFmtId="164" fontId="41" fillId="28" borderId="9" xfId="0" applyNumberFormat="1" applyFont="1" applyFill="1" applyBorder="1" applyAlignment="1">
      <alignment horizontal="center" vertical="center"/>
    </xf>
    <xf numFmtId="1" fontId="10" fillId="29" borderId="7" xfId="1" applyNumberFormat="1" applyFont="1" applyFill="1" applyBorder="1" applyAlignment="1">
      <alignment horizontal="center" vertical="center"/>
    </xf>
    <xf numFmtId="0" fontId="7" fillId="29" borderId="8" xfId="0" applyFont="1" applyFill="1" applyBorder="1" applyAlignment="1" applyProtection="1">
      <alignment horizontal="center" vertical="center" wrapText="1" readingOrder="2"/>
      <protection hidden="1"/>
    </xf>
    <xf numFmtId="0" fontId="1" fillId="14" borderId="71" xfId="0" applyFont="1" applyFill="1" applyBorder="1" applyAlignment="1" applyProtection="1">
      <alignment horizontal="center" vertical="center" wrapText="1"/>
      <protection hidden="1"/>
    </xf>
    <xf numFmtId="0" fontId="1" fillId="14" borderId="18" xfId="0" applyFont="1" applyFill="1" applyBorder="1" applyAlignment="1" applyProtection="1">
      <alignment horizontal="center" vertical="center" wrapText="1"/>
      <protection hidden="1"/>
    </xf>
    <xf numFmtId="0" fontId="1" fillId="14" borderId="16" xfId="0" applyFont="1" applyFill="1" applyBorder="1" applyAlignment="1" applyProtection="1">
      <alignment horizontal="center" vertical="center" wrapText="1"/>
      <protection hidden="1"/>
    </xf>
    <xf numFmtId="2" fontId="8" fillId="24" borderId="3" xfId="0" applyNumberFormat="1" applyFont="1" applyFill="1" applyBorder="1" applyAlignment="1" applyProtection="1">
      <alignment horizontal="center" vertical="center" wrapText="1" readingOrder="2"/>
      <protection locked="0"/>
    </xf>
    <xf numFmtId="2" fontId="8" fillId="24" borderId="1" xfId="0" applyNumberFormat="1" applyFont="1" applyFill="1" applyBorder="1" applyAlignment="1" applyProtection="1">
      <alignment horizontal="center" vertical="center" wrapText="1" readingOrder="2"/>
      <protection locked="0"/>
    </xf>
    <xf numFmtId="0" fontId="25" fillId="16" borderId="8" xfId="0" applyFont="1" applyFill="1" applyBorder="1" applyAlignment="1" applyProtection="1">
      <alignment horizontal="center" vertical="center" wrapText="1" readingOrder="2"/>
      <protection hidden="1"/>
    </xf>
    <xf numFmtId="0" fontId="26" fillId="16" borderId="59" xfId="0" applyFont="1" applyFill="1" applyBorder="1" applyAlignment="1" applyProtection="1">
      <alignment horizontal="center" vertical="center" wrapText="1" readingOrder="2"/>
      <protection hidden="1"/>
    </xf>
    <xf numFmtId="0" fontId="25" fillId="15" borderId="43" xfId="0" applyFont="1" applyFill="1" applyBorder="1" applyAlignment="1" applyProtection="1">
      <alignment horizontal="center" vertical="center" wrapText="1" readingOrder="2"/>
      <protection hidden="1"/>
    </xf>
    <xf numFmtId="0" fontId="25" fillId="15" borderId="48" xfId="0" applyFont="1" applyFill="1" applyBorder="1" applyAlignment="1" applyProtection="1">
      <alignment horizontal="center" vertical="center" wrapText="1" readingOrder="2"/>
      <protection hidden="1"/>
    </xf>
    <xf numFmtId="0" fontId="27" fillId="11" borderId="43" xfId="0" applyFont="1" applyFill="1" applyBorder="1" applyAlignment="1" applyProtection="1">
      <alignment horizontal="center" vertical="center" wrapText="1" readingOrder="2"/>
      <protection hidden="1"/>
    </xf>
    <xf numFmtId="0" fontId="9" fillId="14" borderId="3" xfId="0" applyNumberFormat="1" applyFont="1" applyFill="1" applyBorder="1" applyAlignment="1" applyProtection="1">
      <alignment horizontal="center" vertical="center" wrapText="1" readingOrder="2"/>
      <protection locked="0"/>
    </xf>
    <xf numFmtId="0" fontId="9" fillId="14" borderId="1" xfId="0" applyNumberFormat="1" applyFont="1" applyFill="1" applyBorder="1" applyAlignment="1" applyProtection="1">
      <alignment horizontal="center" vertical="center" wrapText="1" readingOrder="2"/>
      <protection locked="0"/>
    </xf>
    <xf numFmtId="0" fontId="8" fillId="9" borderId="25" xfId="0" applyFont="1" applyFill="1" applyBorder="1" applyAlignment="1" applyProtection="1">
      <alignment horizontal="center" vertical="center" wrapText="1" readingOrder="2"/>
      <protection hidden="1"/>
    </xf>
    <xf numFmtId="0" fontId="8" fillId="9" borderId="24" xfId="0" applyFont="1" applyFill="1" applyBorder="1" applyAlignment="1" applyProtection="1">
      <alignment horizontal="center" vertical="center" wrapText="1" readingOrder="2"/>
      <protection hidden="1"/>
    </xf>
    <xf numFmtId="0" fontId="8" fillId="9" borderId="29" xfId="0" applyFont="1" applyFill="1" applyBorder="1" applyAlignment="1" applyProtection="1">
      <alignment horizontal="center" vertical="center" wrapText="1" readingOrder="2"/>
      <protection hidden="1"/>
    </xf>
    <xf numFmtId="0" fontId="8" fillId="9" borderId="20" xfId="0" applyNumberFormat="1" applyFont="1" applyFill="1" applyBorder="1" applyAlignment="1" applyProtection="1">
      <alignment horizontal="center" vertical="center" wrapText="1" readingOrder="2"/>
      <protection hidden="1"/>
    </xf>
    <xf numFmtId="0" fontId="8" fillId="9" borderId="27" xfId="0" applyNumberFormat="1" applyFont="1" applyFill="1" applyBorder="1" applyAlignment="1" applyProtection="1">
      <alignment horizontal="center" vertical="center" wrapText="1" readingOrder="2"/>
      <protection hidden="1"/>
    </xf>
    <xf numFmtId="0" fontId="8" fillId="9" borderId="23" xfId="0" applyNumberFormat="1" applyFont="1" applyFill="1" applyBorder="1" applyAlignment="1" applyProtection="1">
      <alignment horizontal="center" vertical="center" wrapText="1" readingOrder="2"/>
      <protection hidden="1"/>
    </xf>
    <xf numFmtId="0" fontId="25" fillId="9" borderId="25" xfId="0" applyFont="1" applyFill="1" applyBorder="1" applyAlignment="1" applyProtection="1">
      <alignment horizontal="center" vertical="center" wrapText="1" readingOrder="2"/>
      <protection hidden="1"/>
    </xf>
    <xf numFmtId="0" fontId="25" fillId="9" borderId="63" xfId="0" applyFont="1" applyFill="1" applyBorder="1" applyAlignment="1" applyProtection="1">
      <alignment horizontal="center" vertical="center" wrapText="1" readingOrder="2"/>
      <protection hidden="1"/>
    </xf>
    <xf numFmtId="0" fontId="25" fillId="9" borderId="19" xfId="0" applyFont="1" applyFill="1" applyBorder="1" applyAlignment="1" applyProtection="1">
      <alignment horizontal="center" vertical="center" wrapText="1" readingOrder="2"/>
      <protection hidden="1"/>
    </xf>
    <xf numFmtId="0" fontId="25" fillId="9" borderId="46" xfId="0" applyFont="1" applyFill="1" applyBorder="1" applyAlignment="1" applyProtection="1">
      <alignment horizontal="center" vertical="center" wrapText="1" readingOrder="2"/>
      <protection hidden="1"/>
    </xf>
    <xf numFmtId="0" fontId="25" fillId="9" borderId="40" xfId="0" applyFont="1" applyFill="1" applyBorder="1" applyAlignment="1" applyProtection="1">
      <alignment horizontal="center" vertical="center" wrapText="1" readingOrder="2"/>
      <protection hidden="1"/>
    </xf>
    <xf numFmtId="0" fontId="25" fillId="9" borderId="58" xfId="0" applyFont="1" applyFill="1" applyBorder="1" applyAlignment="1" applyProtection="1">
      <alignment horizontal="center" vertical="center" wrapText="1" readingOrder="2"/>
      <protection hidden="1"/>
    </xf>
    <xf numFmtId="0" fontId="27" fillId="11" borderId="15" xfId="0" applyFont="1" applyFill="1" applyBorder="1" applyAlignment="1" applyProtection="1">
      <alignment horizontal="center" vertical="center" wrapText="1" readingOrder="2"/>
      <protection hidden="1"/>
    </xf>
    <xf numFmtId="0" fontId="27" fillId="11" borderId="48" xfId="0" applyFont="1" applyFill="1" applyBorder="1" applyAlignment="1" applyProtection="1">
      <alignment horizontal="center" vertical="center" wrapText="1" readingOrder="2"/>
      <protection hidden="1"/>
    </xf>
    <xf numFmtId="0" fontId="25" fillId="15" borderId="15" xfId="0" applyFont="1" applyFill="1" applyBorder="1" applyAlignment="1" applyProtection="1">
      <alignment horizontal="center" vertical="center" wrapText="1" readingOrder="2"/>
      <protection hidden="1"/>
    </xf>
    <xf numFmtId="0" fontId="25" fillId="15" borderId="11" xfId="0" applyFont="1" applyFill="1" applyBorder="1" applyAlignment="1" applyProtection="1">
      <alignment horizontal="center" vertical="center" wrapText="1" readingOrder="2"/>
      <protection hidden="1"/>
    </xf>
    <xf numFmtId="0" fontId="31" fillId="11" borderId="74" xfId="0" applyFont="1" applyFill="1" applyBorder="1" applyAlignment="1" applyProtection="1">
      <alignment horizontal="center" vertical="center" wrapText="1" readingOrder="2"/>
      <protection hidden="1"/>
    </xf>
    <xf numFmtId="0" fontId="31" fillId="11" borderId="52" xfId="0" applyFont="1" applyFill="1" applyBorder="1" applyAlignment="1" applyProtection="1">
      <alignment horizontal="center" vertical="center" wrapText="1" readingOrder="2"/>
      <protection hidden="1"/>
    </xf>
    <xf numFmtId="0" fontId="31" fillId="11" borderId="17" xfId="0" applyFont="1" applyFill="1" applyBorder="1" applyAlignment="1" applyProtection="1">
      <alignment horizontal="center" vertical="center" wrapText="1" readingOrder="2"/>
      <protection hidden="1"/>
    </xf>
    <xf numFmtId="0" fontId="25" fillId="15" borderId="71" xfId="0" applyFont="1" applyFill="1" applyBorder="1" applyAlignment="1" applyProtection="1">
      <alignment horizontal="center" vertical="center" wrapText="1" readingOrder="2"/>
      <protection hidden="1"/>
    </xf>
    <xf numFmtId="0" fontId="25" fillId="15" borderId="18" xfId="0" applyFont="1" applyFill="1" applyBorder="1" applyAlignment="1" applyProtection="1">
      <alignment horizontal="center" vertical="center" wrapText="1" readingOrder="2"/>
      <protection hidden="1"/>
    </xf>
    <xf numFmtId="0" fontId="25" fillId="15" borderId="26" xfId="0" applyFont="1" applyFill="1" applyBorder="1" applyAlignment="1" applyProtection="1">
      <alignment horizontal="center" vertical="center" wrapText="1" readingOrder="2"/>
      <protection hidden="1"/>
    </xf>
    <xf numFmtId="9" fontId="8" fillId="2" borderId="53" xfId="1" applyFont="1" applyFill="1" applyBorder="1" applyAlignment="1" applyProtection="1">
      <alignment horizontal="center" vertical="center" wrapText="1" readingOrder="2"/>
      <protection hidden="1"/>
    </xf>
    <xf numFmtId="9" fontId="8" fillId="2" borderId="49" xfId="1" applyFont="1" applyFill="1" applyBorder="1" applyAlignment="1" applyProtection="1">
      <alignment horizontal="center" vertical="center" wrapText="1" readingOrder="2"/>
      <protection hidden="1"/>
    </xf>
    <xf numFmtId="0" fontId="25" fillId="15" borderId="31" xfId="0" applyFont="1" applyFill="1" applyBorder="1" applyAlignment="1" applyProtection="1">
      <alignment horizontal="center" vertical="center" wrapText="1" readingOrder="2"/>
      <protection hidden="1"/>
    </xf>
    <xf numFmtId="0" fontId="26" fillId="11" borderId="31" xfId="0" applyFont="1" applyFill="1" applyBorder="1" applyAlignment="1" applyProtection="1">
      <alignment horizontal="center" vertical="center" wrapText="1" readingOrder="2"/>
      <protection hidden="1"/>
    </xf>
    <xf numFmtId="0" fontId="31" fillId="11" borderId="31" xfId="0" applyFont="1" applyFill="1" applyBorder="1" applyAlignment="1" applyProtection="1">
      <alignment horizontal="center" vertical="center" wrapText="1" readingOrder="2"/>
      <protection hidden="1"/>
    </xf>
    <xf numFmtId="0" fontId="25" fillId="16" borderId="71" xfId="0" applyFont="1" applyFill="1" applyBorder="1" applyAlignment="1" applyProtection="1">
      <alignment horizontal="center" vertical="center" wrapText="1" readingOrder="2"/>
      <protection hidden="1"/>
    </xf>
    <xf numFmtId="0" fontId="26" fillId="16" borderId="79" xfId="0" applyFont="1" applyFill="1" applyBorder="1" applyAlignment="1" applyProtection="1">
      <alignment horizontal="center" vertical="center" wrapText="1" readingOrder="2"/>
      <protection hidden="1"/>
    </xf>
    <xf numFmtId="0" fontId="7" fillId="25" borderId="10" xfId="0" applyFont="1" applyFill="1" applyBorder="1" applyAlignment="1" applyProtection="1">
      <alignment horizontal="center" vertical="center" wrapText="1" readingOrder="2"/>
      <protection hidden="1"/>
    </xf>
    <xf numFmtId="0" fontId="7" fillId="25" borderId="50" xfId="0" applyFont="1" applyFill="1" applyBorder="1" applyAlignment="1" applyProtection="1">
      <alignment horizontal="center" vertical="center" wrapText="1" readingOrder="2"/>
      <protection hidden="1"/>
    </xf>
    <xf numFmtId="0" fontId="7" fillId="25" borderId="9" xfId="0" applyFont="1" applyFill="1" applyBorder="1" applyAlignment="1" applyProtection="1">
      <alignment horizontal="center" vertical="center" wrapText="1" readingOrder="2"/>
      <protection hidden="1"/>
    </xf>
    <xf numFmtId="2" fontId="7" fillId="25" borderId="8" xfId="0" applyNumberFormat="1" applyFont="1" applyFill="1" applyBorder="1" applyAlignment="1" applyProtection="1">
      <alignment horizontal="center" vertical="center" wrapText="1" readingOrder="2"/>
      <protection locked="0"/>
    </xf>
    <xf numFmtId="2" fontId="7" fillId="25" borderId="56" xfId="0" applyNumberFormat="1" applyFont="1" applyFill="1" applyBorder="1" applyAlignment="1" applyProtection="1">
      <alignment horizontal="center" vertical="center" wrapText="1" readingOrder="2"/>
      <protection locked="0"/>
    </xf>
    <xf numFmtId="2" fontId="7" fillId="25" borderId="57" xfId="0" applyNumberFormat="1" applyFont="1" applyFill="1" applyBorder="1" applyAlignment="1" applyProtection="1">
      <alignment horizontal="center" vertical="center" wrapText="1" readingOrder="2"/>
      <protection locked="0"/>
    </xf>
    <xf numFmtId="0" fontId="10" fillId="17" borderId="8" xfId="0" applyFont="1" applyFill="1" applyBorder="1" applyAlignment="1">
      <alignment horizontal="center" vertical="center"/>
    </xf>
    <xf numFmtId="0" fontId="10" fillId="17" borderId="56" xfId="0" applyFont="1" applyFill="1" applyBorder="1" applyAlignment="1">
      <alignment horizontal="center" vertical="center"/>
    </xf>
    <xf numFmtId="0" fontId="10" fillId="17" borderId="57" xfId="0" applyFont="1" applyFill="1" applyBorder="1" applyAlignment="1">
      <alignment horizontal="center" vertical="center"/>
    </xf>
    <xf numFmtId="0" fontId="25" fillId="16" borderId="52" xfId="0" applyFont="1" applyFill="1" applyBorder="1" applyAlignment="1" applyProtection="1">
      <alignment horizontal="center" vertical="center" wrapText="1" readingOrder="2"/>
      <protection hidden="1"/>
    </xf>
    <xf numFmtId="0" fontId="26" fillId="16" borderId="75" xfId="0" applyFont="1" applyFill="1" applyBorder="1" applyAlignment="1" applyProtection="1">
      <alignment horizontal="center" vertical="center" wrapText="1" readingOrder="2"/>
      <protection hidden="1"/>
    </xf>
    <xf numFmtId="0" fontId="7" fillId="21" borderId="50" xfId="0" applyFont="1" applyFill="1" applyBorder="1" applyAlignment="1" applyProtection="1">
      <alignment horizontal="center" vertical="center" wrapText="1" readingOrder="2"/>
      <protection hidden="1"/>
    </xf>
    <xf numFmtId="0" fontId="7" fillId="21" borderId="9" xfId="0" applyFont="1" applyFill="1" applyBorder="1" applyAlignment="1" applyProtection="1">
      <alignment horizontal="center" vertical="center" wrapText="1" readingOrder="2"/>
      <protection hidden="1"/>
    </xf>
    <xf numFmtId="0" fontId="7" fillId="29" borderId="50" xfId="0" applyFont="1" applyFill="1" applyBorder="1" applyAlignment="1" applyProtection="1">
      <alignment horizontal="center" vertical="center" wrapText="1" readingOrder="2"/>
      <protection hidden="1"/>
    </xf>
    <xf numFmtId="0" fontId="7" fillId="29" borderId="9" xfId="0" applyFont="1" applyFill="1" applyBorder="1" applyAlignment="1" applyProtection="1">
      <alignment horizontal="center" vertical="center" wrapText="1" readingOrder="2"/>
      <protection hidden="1"/>
    </xf>
    <xf numFmtId="0" fontId="10" fillId="28" borderId="10" xfId="0" applyFont="1" applyFill="1" applyBorder="1" applyAlignment="1">
      <alignment horizontal="center" vertical="center"/>
    </xf>
    <xf numFmtId="0" fontId="10" fillId="28" borderId="50" xfId="0" applyFont="1" applyFill="1" applyBorder="1" applyAlignment="1">
      <alignment horizontal="center" vertical="center"/>
    </xf>
    <xf numFmtId="0" fontId="28" fillId="18" borderId="10" xfId="0" applyFont="1" applyFill="1" applyBorder="1" applyAlignment="1" applyProtection="1">
      <alignment horizontal="center" vertical="center" readingOrder="2"/>
      <protection hidden="1"/>
    </xf>
    <xf numFmtId="0" fontId="28" fillId="18" borderId="9" xfId="0" applyFont="1" applyFill="1" applyBorder="1" applyAlignment="1" applyProtection="1">
      <alignment horizontal="center" vertical="center" readingOrder="2"/>
      <protection hidden="1"/>
    </xf>
    <xf numFmtId="0" fontId="35" fillId="4" borderId="15" xfId="0" applyFont="1" applyFill="1" applyBorder="1" applyAlignment="1">
      <alignment horizontal="center" vertical="center" wrapText="1"/>
    </xf>
    <xf numFmtId="0" fontId="35" fillId="4" borderId="53" xfId="0" applyFont="1" applyFill="1" applyBorder="1" applyAlignment="1">
      <alignment horizontal="center" vertical="center" wrapText="1"/>
    </xf>
    <xf numFmtId="0" fontId="35" fillId="4" borderId="11" xfId="0" applyFont="1" applyFill="1" applyBorder="1" applyAlignment="1">
      <alignment horizontal="center" vertical="center" wrapText="1"/>
    </xf>
    <xf numFmtId="0" fontId="35" fillId="4" borderId="67" xfId="0" applyFont="1" applyFill="1" applyBorder="1" applyAlignment="1">
      <alignment horizontal="center" vertical="center" wrapText="1"/>
    </xf>
    <xf numFmtId="0" fontId="29" fillId="0" borderId="10" xfId="0" applyFont="1" applyBorder="1" applyAlignment="1">
      <alignment horizontal="center" vertical="center"/>
    </xf>
    <xf numFmtId="0" fontId="29" fillId="0" borderId="9" xfId="0" applyFont="1" applyBorder="1" applyAlignment="1">
      <alignment horizontal="center" vertical="center"/>
    </xf>
    <xf numFmtId="0" fontId="28" fillId="9" borderId="3" xfId="0" applyFont="1" applyFill="1" applyBorder="1" applyAlignment="1" applyProtection="1">
      <alignment horizontal="center" vertical="center" wrapText="1"/>
      <protection hidden="1"/>
    </xf>
    <xf numFmtId="0" fontId="28" fillId="9" borderId="1" xfId="0" applyFont="1" applyFill="1" applyBorder="1" applyAlignment="1" applyProtection="1">
      <alignment horizontal="center" vertical="center" wrapText="1"/>
      <protection hidden="1"/>
    </xf>
    <xf numFmtId="0" fontId="32" fillId="20" borderId="10" xfId="0" applyFont="1" applyFill="1" applyBorder="1" applyAlignment="1">
      <alignment horizontal="center" vertical="center" wrapText="1" readingOrder="2"/>
    </xf>
    <xf numFmtId="0" fontId="32" fillId="20" borderId="50" xfId="0" applyFont="1" applyFill="1" applyBorder="1" applyAlignment="1">
      <alignment horizontal="center" vertical="center" wrapText="1" readingOrder="2"/>
    </xf>
    <xf numFmtId="0" fontId="30" fillId="19" borderId="15" xfId="0" applyFont="1" applyFill="1" applyBorder="1" applyAlignment="1">
      <alignment horizontal="center" vertical="center" wrapText="1"/>
    </xf>
    <xf numFmtId="0" fontId="30" fillId="19" borderId="53" xfId="0" applyFont="1" applyFill="1" applyBorder="1" applyAlignment="1">
      <alignment horizontal="center" vertical="center" wrapText="1"/>
    </xf>
    <xf numFmtId="0" fontId="30" fillId="19" borderId="43" xfId="0" applyFont="1" applyFill="1" applyBorder="1" applyAlignment="1">
      <alignment horizontal="center" vertical="center" wrapText="1"/>
    </xf>
    <xf numFmtId="0" fontId="30" fillId="19" borderId="39" xfId="0" applyFont="1" applyFill="1" applyBorder="1" applyAlignment="1">
      <alignment horizontal="center" vertical="center" wrapText="1"/>
    </xf>
    <xf numFmtId="0" fontId="28" fillId="19" borderId="3" xfId="0" applyFont="1" applyFill="1" applyBorder="1" applyAlignment="1">
      <alignment horizontal="center" vertical="center" wrapText="1"/>
    </xf>
    <xf numFmtId="0" fontId="28" fillId="19" borderId="2" xfId="0" applyFont="1" applyFill="1" applyBorder="1" applyAlignment="1">
      <alignment horizontal="center" vertical="center" wrapText="1"/>
    </xf>
    <xf numFmtId="0" fontId="15" fillId="18" borderId="15" xfId="0" applyFont="1" applyFill="1" applyBorder="1" applyAlignment="1">
      <alignment horizontal="center" vertical="center"/>
    </xf>
    <xf numFmtId="0" fontId="15" fillId="18" borderId="45" xfId="0" applyFont="1" applyFill="1" applyBorder="1" applyAlignment="1">
      <alignment horizontal="center" vertical="center"/>
    </xf>
    <xf numFmtId="0" fontId="15" fillId="18" borderId="43" xfId="0" applyFont="1" applyFill="1" applyBorder="1" applyAlignment="1">
      <alignment horizontal="center" vertical="center"/>
    </xf>
    <xf numFmtId="0" fontId="15" fillId="18" borderId="0" xfId="0" applyFont="1" applyFill="1" applyBorder="1" applyAlignment="1">
      <alignment horizontal="center" vertical="center"/>
    </xf>
    <xf numFmtId="0" fontId="15" fillId="18" borderId="48" xfId="0" applyFont="1" applyFill="1" applyBorder="1" applyAlignment="1">
      <alignment horizontal="center" vertical="center"/>
    </xf>
    <xf numFmtId="0" fontId="15" fillId="18" borderId="37" xfId="0" applyFont="1" applyFill="1" applyBorder="1" applyAlignment="1">
      <alignment horizontal="center" vertical="center"/>
    </xf>
    <xf numFmtId="0" fontId="15" fillId="9" borderId="15" xfId="0" applyFont="1" applyFill="1" applyBorder="1" applyAlignment="1">
      <alignment horizontal="center" vertical="center" wrapText="1"/>
    </xf>
    <xf numFmtId="0" fontId="15" fillId="9" borderId="43" xfId="0" applyFont="1" applyFill="1" applyBorder="1" applyAlignment="1">
      <alignment horizontal="center" vertical="center" wrapText="1"/>
    </xf>
    <xf numFmtId="0" fontId="15" fillId="9" borderId="48" xfId="0" applyFont="1" applyFill="1" applyBorder="1" applyAlignment="1">
      <alignment horizontal="center" vertical="center" wrapText="1"/>
    </xf>
    <xf numFmtId="0" fontId="15" fillId="9" borderId="15" xfId="0" applyFont="1" applyFill="1" applyBorder="1" applyAlignment="1" applyProtection="1">
      <alignment horizontal="center" vertical="center" wrapText="1"/>
      <protection hidden="1"/>
    </xf>
    <xf numFmtId="0" fontId="15" fillId="9" borderId="43" xfId="0" applyFont="1" applyFill="1" applyBorder="1" applyAlignment="1" applyProtection="1">
      <alignment horizontal="center" vertical="center" wrapText="1"/>
      <protection hidden="1"/>
    </xf>
    <xf numFmtId="0" fontId="15" fillId="19" borderId="2" xfId="0" applyFont="1" applyFill="1" applyBorder="1" applyAlignment="1">
      <alignment horizontal="center" vertical="center" wrapText="1"/>
    </xf>
    <xf numFmtId="0" fontId="15" fillId="19" borderId="43" xfId="0" applyFont="1" applyFill="1" applyBorder="1" applyAlignment="1">
      <alignment horizontal="center" vertical="center" wrapText="1"/>
    </xf>
    <xf numFmtId="0" fontId="17" fillId="20" borderId="10" xfId="0" applyFont="1" applyFill="1" applyBorder="1" applyAlignment="1">
      <alignment horizontal="center" vertical="center" wrapText="1"/>
    </xf>
    <xf numFmtId="0" fontId="17" fillId="20" borderId="50" xfId="0" applyFont="1" applyFill="1" applyBorder="1" applyAlignment="1">
      <alignment horizontal="center" vertical="center" wrapText="1"/>
    </xf>
    <xf numFmtId="0" fontId="15" fillId="18" borderId="25" xfId="0" applyFont="1" applyFill="1" applyBorder="1" applyAlignment="1" applyProtection="1">
      <alignment horizontal="center" vertical="center" wrapText="1" readingOrder="2"/>
      <protection hidden="1"/>
    </xf>
    <xf numFmtId="0" fontId="15" fillId="18" borderId="24" xfId="0" applyFont="1" applyFill="1" applyBorder="1" applyAlignment="1" applyProtection="1">
      <alignment horizontal="center" vertical="center" wrapText="1" readingOrder="2"/>
      <protection hidden="1"/>
    </xf>
    <xf numFmtId="0" fontId="15" fillId="18" borderId="29" xfId="0" applyFont="1" applyFill="1" applyBorder="1" applyAlignment="1" applyProtection="1">
      <alignment horizontal="center" vertical="center" wrapText="1" readingOrder="2"/>
      <protection hidden="1"/>
    </xf>
    <xf numFmtId="2" fontId="15" fillId="23" borderId="16" xfId="0" applyNumberFormat="1" applyFont="1" applyFill="1" applyBorder="1" applyAlignment="1">
      <alignment horizontal="center" vertical="center"/>
    </xf>
    <xf numFmtId="2" fontId="15" fillId="23" borderId="69" xfId="0" applyNumberFormat="1" applyFont="1" applyFill="1" applyBorder="1" applyAlignment="1">
      <alignment horizontal="center" vertical="center"/>
    </xf>
    <xf numFmtId="2" fontId="15" fillId="23" borderId="65" xfId="0" applyNumberFormat="1" applyFont="1" applyFill="1" applyBorder="1" applyAlignment="1">
      <alignment horizontal="center" vertical="center"/>
    </xf>
    <xf numFmtId="0" fontId="15" fillId="18" borderId="15" xfId="0" applyFont="1" applyFill="1" applyBorder="1" applyAlignment="1">
      <alignment horizontal="center" vertical="center" wrapText="1"/>
    </xf>
    <xf numFmtId="0" fontId="15" fillId="18" borderId="53" xfId="0" applyFont="1" applyFill="1" applyBorder="1" applyAlignment="1">
      <alignment horizontal="center" vertical="center" wrapText="1"/>
    </xf>
    <xf numFmtId="0" fontId="15" fillId="18" borderId="10" xfId="0" applyFont="1" applyFill="1" applyBorder="1" applyAlignment="1" applyProtection="1">
      <alignment horizontal="center" vertical="center" wrapText="1" readingOrder="2"/>
      <protection hidden="1"/>
    </xf>
    <xf numFmtId="0" fontId="15" fillId="18" borderId="9" xfId="0" applyFont="1" applyFill="1" applyBorder="1" applyAlignment="1" applyProtection="1">
      <alignment horizontal="center" vertical="center" wrapText="1" readingOrder="2"/>
      <protection hidden="1"/>
    </xf>
    <xf numFmtId="0" fontId="15" fillId="18" borderId="50" xfId="0" applyFont="1" applyFill="1" applyBorder="1" applyAlignment="1" applyProtection="1">
      <alignment horizontal="center" vertical="center" wrapText="1" readingOrder="2"/>
      <protection hidden="1"/>
    </xf>
    <xf numFmtId="0" fontId="15" fillId="18" borderId="10" xfId="0" applyFont="1" applyFill="1" applyBorder="1" applyAlignment="1">
      <alignment horizontal="center" vertical="center" wrapText="1"/>
    </xf>
    <xf numFmtId="0" fontId="15" fillId="18" borderId="9" xfId="0" applyFont="1" applyFill="1" applyBorder="1" applyAlignment="1">
      <alignment horizontal="center" vertical="center" wrapText="1"/>
    </xf>
    <xf numFmtId="0" fontId="15" fillId="18" borderId="15" xfId="0" applyFont="1" applyFill="1" applyBorder="1" applyAlignment="1" applyProtection="1">
      <alignment horizontal="center" vertical="center" wrapText="1" readingOrder="2"/>
      <protection hidden="1"/>
    </xf>
    <xf numFmtId="0" fontId="15" fillId="18" borderId="53" xfId="0" applyFont="1" applyFill="1" applyBorder="1" applyAlignment="1" applyProtection="1">
      <alignment horizontal="center" vertical="center" wrapText="1" readingOrder="2"/>
      <protection hidden="1"/>
    </xf>
    <xf numFmtId="0" fontId="15" fillId="18" borderId="45" xfId="0" applyFont="1" applyFill="1" applyBorder="1" applyAlignment="1" applyProtection="1">
      <alignment horizontal="center" vertical="center" wrapText="1" readingOrder="2"/>
      <protection hidden="1"/>
    </xf>
    <xf numFmtId="0" fontId="15" fillId="25" borderId="48" xfId="0" applyFont="1" applyFill="1" applyBorder="1" applyAlignment="1">
      <alignment horizontal="center"/>
    </xf>
    <xf numFmtId="0" fontId="15" fillId="25" borderId="49" xfId="0" applyFont="1" applyFill="1" applyBorder="1" applyAlignment="1">
      <alignment horizontal="center"/>
    </xf>
    <xf numFmtId="0" fontId="15" fillId="25" borderId="37" xfId="0" applyFont="1" applyFill="1" applyBorder="1" applyAlignment="1">
      <alignment horizontal="center"/>
    </xf>
    <xf numFmtId="0" fontId="15" fillId="19" borderId="31" xfId="0" applyFont="1" applyFill="1" applyBorder="1" applyAlignment="1">
      <alignment horizontal="center" vertical="center" wrapText="1"/>
    </xf>
    <xf numFmtId="0" fontId="18" fillId="4" borderId="31" xfId="0" applyFont="1" applyFill="1" applyBorder="1" applyAlignment="1">
      <alignment horizontal="center"/>
    </xf>
    <xf numFmtId="0" fontId="21" fillId="0" borderId="0" xfId="0" applyFont="1" applyBorder="1" applyAlignment="1">
      <alignment horizontal="center"/>
    </xf>
    <xf numFmtId="0" fontId="21" fillId="0" borderId="39" xfId="0" applyFont="1" applyBorder="1" applyAlignment="1">
      <alignment horizontal="center"/>
    </xf>
    <xf numFmtId="0" fontId="40" fillId="0" borderId="15" xfId="0" applyFont="1" applyBorder="1" applyAlignment="1">
      <alignment horizontal="center" vertical="center"/>
    </xf>
    <xf numFmtId="0" fontId="40" fillId="0" borderId="45" xfId="0" applyFont="1" applyBorder="1" applyAlignment="1">
      <alignment horizontal="center" vertical="center"/>
    </xf>
    <xf numFmtId="0" fontId="40" fillId="0" borderId="53" xfId="0" applyFont="1" applyBorder="1" applyAlignment="1">
      <alignment horizontal="center" vertical="center"/>
    </xf>
    <xf numFmtId="0" fontId="36" fillId="5" borderId="25" xfId="0" applyFont="1" applyFill="1" applyBorder="1" applyAlignment="1">
      <alignment horizontal="center" vertical="center" wrapText="1"/>
    </xf>
    <xf numFmtId="0" fontId="36" fillId="5" borderId="19" xfId="0" applyFont="1" applyFill="1" applyBorder="1" applyAlignment="1">
      <alignment horizontal="center" vertical="center" wrapText="1"/>
    </xf>
    <xf numFmtId="0" fontId="36" fillId="5" borderId="20" xfId="0" applyFont="1" applyFill="1" applyBorder="1" applyAlignment="1">
      <alignment horizontal="center" vertical="center" wrapText="1"/>
    </xf>
    <xf numFmtId="0" fontId="36" fillId="5" borderId="3" xfId="0" applyFont="1" applyFill="1" applyBorder="1" applyAlignment="1">
      <alignment horizontal="center" vertical="center" wrapText="1"/>
    </xf>
    <xf numFmtId="0" fontId="36" fillId="5" borderId="2" xfId="0" applyFont="1" applyFill="1" applyBorder="1" applyAlignment="1">
      <alignment horizontal="center" vertical="center" wrapText="1"/>
    </xf>
    <xf numFmtId="0" fontId="36" fillId="5" borderId="1" xfId="0" applyFont="1" applyFill="1" applyBorder="1" applyAlignment="1">
      <alignment horizontal="center" vertical="center" wrapText="1"/>
    </xf>
    <xf numFmtId="0" fontId="36" fillId="5" borderId="53" xfId="0" applyFont="1" applyFill="1" applyBorder="1" applyAlignment="1">
      <alignment horizontal="center" vertical="center" wrapText="1"/>
    </xf>
    <xf numFmtId="0" fontId="36" fillId="5" borderId="39" xfId="0" applyFont="1" applyFill="1" applyBorder="1" applyAlignment="1">
      <alignment horizontal="center" vertical="center" wrapText="1"/>
    </xf>
    <xf numFmtId="0" fontId="38" fillId="0" borderId="27" xfId="0" applyFont="1" applyBorder="1" applyAlignment="1">
      <alignment horizontal="center" vertical="center"/>
    </xf>
    <xf numFmtId="0" fontId="30" fillId="0" borderId="43" xfId="0" applyFont="1" applyBorder="1" applyAlignment="1">
      <alignment horizontal="center" vertical="center"/>
    </xf>
    <xf numFmtId="0" fontId="30" fillId="0" borderId="48" xfId="0" applyFont="1" applyBorder="1" applyAlignment="1">
      <alignment horizontal="center" vertical="center"/>
    </xf>
    <xf numFmtId="0" fontId="30" fillId="0" borderId="15" xfId="0" applyFont="1" applyBorder="1" applyAlignment="1">
      <alignment horizontal="center" vertical="center"/>
    </xf>
    <xf numFmtId="0" fontId="15" fillId="10" borderId="12" xfId="0" applyFont="1" applyFill="1" applyBorder="1" applyAlignment="1" applyProtection="1">
      <alignment horizontal="center" vertical="center"/>
    </xf>
    <xf numFmtId="0" fontId="15" fillId="10" borderId="34" xfId="0" applyFont="1" applyFill="1" applyBorder="1" applyAlignment="1" applyProtection="1">
      <alignment horizontal="center" vertical="center"/>
    </xf>
    <xf numFmtId="0" fontId="28" fillId="27" borderId="15" xfId="0" applyFont="1" applyFill="1" applyBorder="1" applyAlignment="1">
      <alignment horizontal="center" vertical="center" wrapText="1"/>
    </xf>
    <xf numFmtId="0" fontId="28" fillId="27" borderId="45" xfId="0" applyFont="1" applyFill="1" applyBorder="1" applyAlignment="1">
      <alignment horizontal="center" vertical="center" wrapText="1"/>
    </xf>
    <xf numFmtId="0" fontId="28" fillId="27" borderId="53" xfId="0" applyFont="1" applyFill="1" applyBorder="1" applyAlignment="1">
      <alignment horizontal="center" vertical="center" wrapText="1"/>
    </xf>
    <xf numFmtId="0" fontId="23" fillId="0" borderId="12" xfId="0" applyFont="1" applyFill="1" applyBorder="1" applyAlignment="1">
      <alignment horizontal="center" vertical="center"/>
    </xf>
    <xf numFmtId="0" fontId="23" fillId="0" borderId="64" xfId="0" applyFont="1" applyFill="1" applyBorder="1" applyAlignment="1">
      <alignment horizontal="center" vertical="center"/>
    </xf>
    <xf numFmtId="0" fontId="23" fillId="0" borderId="33" xfId="0" applyFont="1" applyFill="1" applyBorder="1" applyAlignment="1">
      <alignment horizontal="center" vertical="center"/>
    </xf>
    <xf numFmtId="0" fontId="23" fillId="13" borderId="3" xfId="0" applyFont="1" applyFill="1" applyBorder="1" applyAlignment="1" applyProtection="1">
      <alignment horizontal="center" vertical="center"/>
    </xf>
    <xf numFmtId="0" fontId="23" fillId="13" borderId="6" xfId="0" applyFont="1" applyFill="1" applyBorder="1" applyAlignment="1" applyProtection="1">
      <alignment horizontal="center" vertical="center"/>
    </xf>
    <xf numFmtId="0" fontId="23" fillId="13" borderId="54" xfId="0" applyFont="1" applyFill="1" applyBorder="1" applyAlignment="1" applyProtection="1">
      <alignment horizontal="center" vertical="center"/>
    </xf>
    <xf numFmtId="0" fontId="23" fillId="13" borderId="21" xfId="0" applyFont="1" applyFill="1" applyBorder="1" applyAlignment="1" applyProtection="1">
      <alignment horizontal="center" vertical="center"/>
    </xf>
  </cellXfs>
  <cellStyles count="3">
    <cellStyle name="Normal" xfId="0" builtinId="0"/>
    <cellStyle name="Percent" xfId="1" builtinId="5"/>
    <cellStyle name="היפר-קישור" xfId="2" builtinId="8"/>
  </cellStyles>
  <dxfs count="85">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s>
  <tableStyles count="0" defaultTableStyle="TableStyleMedium2" defaultPivotStyle="PivotStyleLight16"/>
  <colors>
    <mruColors>
      <color rgb="FFF8FB77"/>
      <color rgb="FF727E70"/>
      <color rgb="FF879385"/>
      <color rgb="FF47438D"/>
      <color rgb="FF36899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48"/>
  <sheetViews>
    <sheetView showGridLines="0" rightToLeft="1" tabSelected="1" view="pageBreakPreview" zoomScale="110" zoomScaleNormal="100" zoomScaleSheetLayoutView="110" workbookViewId="0">
      <selection activeCell="C8" sqref="C8"/>
    </sheetView>
  </sheetViews>
  <sheetFormatPr defaultColWidth="9" defaultRowHeight="14.25"/>
  <cols>
    <col min="1" max="1" width="1.125" style="1" customWidth="1"/>
    <col min="2" max="2" width="10" style="9" customWidth="1"/>
    <col min="3" max="3" width="83.875" style="1" customWidth="1"/>
    <col min="4" max="4" width="19" style="1" customWidth="1"/>
    <col min="5" max="5" width="27.125" style="1" customWidth="1"/>
    <col min="6" max="6" width="26.375" style="1" customWidth="1"/>
    <col min="7" max="7" width="2.375" style="1" customWidth="1"/>
    <col min="8" max="16384" width="9" style="1"/>
  </cols>
  <sheetData>
    <row r="1" spans="2:6" ht="6" customHeight="1" thickBot="1"/>
    <row r="2" spans="2:6" s="2" customFormat="1" ht="18.75" customHeight="1">
      <c r="B2" s="269" t="s">
        <v>22</v>
      </c>
      <c r="C2" s="24" t="s">
        <v>0</v>
      </c>
      <c r="D2" s="28">
        <v>1</v>
      </c>
      <c r="E2" s="28">
        <v>2</v>
      </c>
      <c r="F2" s="28">
        <v>3</v>
      </c>
    </row>
    <row r="3" spans="2:6" ht="18.75">
      <c r="B3" s="270"/>
      <c r="C3" s="25" t="s">
        <v>25</v>
      </c>
      <c r="D3" s="29"/>
      <c r="E3" s="29"/>
      <c r="F3" s="29"/>
    </row>
    <row r="4" spans="2:6" ht="18.75">
      <c r="B4" s="270"/>
      <c r="C4" s="20" t="s">
        <v>49</v>
      </c>
      <c r="D4" s="29"/>
      <c r="E4" s="29"/>
      <c r="F4" s="29"/>
    </row>
    <row r="5" spans="2:6" ht="18.75">
      <c r="B5" s="270"/>
      <c r="C5" s="26" t="s">
        <v>55</v>
      </c>
      <c r="D5" s="29"/>
      <c r="E5" s="29"/>
      <c r="F5" s="29"/>
    </row>
    <row r="6" spans="2:6" ht="18.75">
      <c r="B6" s="270"/>
      <c r="C6" s="25" t="s">
        <v>16</v>
      </c>
      <c r="D6" s="30"/>
      <c r="E6" s="30"/>
      <c r="F6" s="29"/>
    </row>
    <row r="7" spans="2:6" ht="19.5" thickBot="1">
      <c r="B7" s="271"/>
      <c r="C7" s="27" t="s">
        <v>58</v>
      </c>
      <c r="D7" s="103"/>
      <c r="E7" s="103"/>
      <c r="F7" s="103"/>
    </row>
    <row r="8" spans="2:6" s="3" customFormat="1" ht="21" customHeight="1" thickBot="1">
      <c r="B8" s="152" t="s">
        <v>67</v>
      </c>
      <c r="C8" s="32" t="s">
        <v>21</v>
      </c>
      <c r="D8" s="31"/>
      <c r="E8" s="31"/>
      <c r="F8" s="31"/>
    </row>
    <row r="9" spans="2:6" s="3" customFormat="1" ht="26.25" customHeight="1">
      <c r="B9" s="153" t="s">
        <v>68</v>
      </c>
      <c r="C9" s="6" t="s">
        <v>26</v>
      </c>
      <c r="D9" s="18"/>
      <c r="E9" s="17"/>
      <c r="F9" s="17"/>
    </row>
    <row r="10" spans="2:6" s="3" customFormat="1" ht="48.75" customHeight="1">
      <c r="B10" s="153" t="s">
        <v>69</v>
      </c>
      <c r="C10" s="7" t="s">
        <v>2</v>
      </c>
      <c r="D10" s="18"/>
      <c r="E10" s="17"/>
      <c r="F10" s="17"/>
    </row>
    <row r="11" spans="2:6" s="3" customFormat="1" ht="47.25">
      <c r="B11" s="153" t="s">
        <v>70</v>
      </c>
      <c r="C11" s="8" t="s">
        <v>27</v>
      </c>
      <c r="D11" s="18"/>
      <c r="E11" s="17"/>
      <c r="F11" s="17"/>
    </row>
    <row r="12" spans="2:6" s="3" customFormat="1" ht="43.5" customHeight="1">
      <c r="B12" s="153" t="s">
        <v>71</v>
      </c>
      <c r="C12" s="8" t="s">
        <v>20</v>
      </c>
      <c r="D12" s="18"/>
      <c r="E12" s="17"/>
      <c r="F12" s="17"/>
    </row>
    <row r="13" spans="2:6" s="3" customFormat="1" ht="31.5">
      <c r="B13" s="153" t="s">
        <v>72</v>
      </c>
      <c r="C13" s="8" t="s">
        <v>64</v>
      </c>
      <c r="D13" s="18"/>
      <c r="E13" s="17"/>
      <c r="F13" s="17"/>
    </row>
    <row r="14" spans="2:6" s="10" customFormat="1" ht="45.75" customHeight="1" thickBot="1">
      <c r="B14" s="153" t="s">
        <v>73</v>
      </c>
      <c r="C14" s="8" t="s">
        <v>202</v>
      </c>
      <c r="D14" s="157"/>
      <c r="E14" s="158"/>
      <c r="F14" s="158"/>
    </row>
    <row r="15" spans="2:6" s="3" customFormat="1" ht="25.5" customHeight="1" thickBot="1">
      <c r="B15" s="154" t="s">
        <v>75</v>
      </c>
      <c r="C15" s="159" t="s">
        <v>19</v>
      </c>
      <c r="D15" s="160"/>
      <c r="E15" s="160"/>
      <c r="F15" s="160"/>
    </row>
    <row r="16" spans="2:6" s="3" customFormat="1" ht="25.5" customHeight="1" thickBot="1">
      <c r="B16" s="228" t="s">
        <v>76</v>
      </c>
      <c r="C16" s="32" t="s">
        <v>28</v>
      </c>
      <c r="D16" s="160"/>
      <c r="E16" s="160"/>
      <c r="F16" s="160"/>
    </row>
    <row r="17" spans="2:6" s="3" customFormat="1" ht="21.75" customHeight="1">
      <c r="B17" s="154" t="s">
        <v>203</v>
      </c>
      <c r="C17" s="223" t="s">
        <v>74</v>
      </c>
      <c r="D17" s="18"/>
      <c r="E17" s="17"/>
      <c r="F17" s="17"/>
    </row>
    <row r="18" spans="2:6" s="3" customFormat="1" ht="63.75" customHeight="1" thickBot="1">
      <c r="B18" s="154" t="s">
        <v>204</v>
      </c>
      <c r="C18" s="223" t="s">
        <v>207</v>
      </c>
      <c r="D18" s="18"/>
      <c r="E18" s="17"/>
      <c r="F18" s="17"/>
    </row>
    <row r="19" spans="2:6" s="3" customFormat="1" ht="16.5" thickBot="1">
      <c r="B19" s="154" t="s">
        <v>77</v>
      </c>
      <c r="C19" s="32" t="s">
        <v>29</v>
      </c>
      <c r="D19" s="33"/>
      <c r="E19" s="33"/>
      <c r="F19" s="33"/>
    </row>
    <row r="20" spans="2:6" s="3" customFormat="1" ht="48" customHeight="1" thickBot="1">
      <c r="B20" s="154" t="s">
        <v>192</v>
      </c>
      <c r="C20" s="222" t="s">
        <v>78</v>
      </c>
      <c r="D20" s="18"/>
      <c r="E20" s="17"/>
      <c r="F20" s="17"/>
    </row>
    <row r="21" spans="2:6" s="4" customFormat="1" ht="21" customHeight="1" thickBot="1">
      <c r="B21" s="155">
        <v>6</v>
      </c>
      <c r="C21" s="34" t="s">
        <v>1</v>
      </c>
      <c r="D21" s="35"/>
      <c r="E21" s="35"/>
      <c r="F21" s="35"/>
    </row>
    <row r="22" spans="2:6" s="4" customFormat="1" ht="15.75">
      <c r="B22" s="156">
        <v>6.1</v>
      </c>
      <c r="C22" s="36" t="s">
        <v>208</v>
      </c>
      <c r="D22" s="18"/>
      <c r="E22" s="17"/>
      <c r="F22" s="17"/>
    </row>
    <row r="23" spans="2:6" s="4" customFormat="1" ht="47.25">
      <c r="B23" s="156">
        <v>6.2</v>
      </c>
      <c r="C23" s="37" t="s">
        <v>79</v>
      </c>
      <c r="D23" s="18"/>
      <c r="E23" s="17"/>
      <c r="F23" s="17"/>
    </row>
    <row r="24" spans="2:6" s="4" customFormat="1" ht="47.25">
      <c r="B24" s="156">
        <v>6.3</v>
      </c>
      <c r="C24" s="37" t="s">
        <v>80</v>
      </c>
      <c r="D24" s="18"/>
      <c r="E24" s="17"/>
      <c r="F24" s="17"/>
    </row>
    <row r="25" spans="2:6" s="4" customFormat="1" ht="31.5">
      <c r="B25" s="156">
        <v>6.4</v>
      </c>
      <c r="C25" s="37" t="s">
        <v>17</v>
      </c>
      <c r="D25" s="18"/>
      <c r="E25" s="17"/>
      <c r="F25" s="17"/>
    </row>
    <row r="26" spans="2:6" s="4" customFormat="1" ht="57" customHeight="1">
      <c r="B26" s="156">
        <v>6.5</v>
      </c>
      <c r="C26" s="37" t="s">
        <v>82</v>
      </c>
      <c r="D26" s="18"/>
      <c r="E26" s="17"/>
      <c r="F26" s="17"/>
    </row>
    <row r="27" spans="2:6" s="4" customFormat="1" ht="27" customHeight="1">
      <c r="B27" s="156">
        <v>6.6</v>
      </c>
      <c r="C27" s="37" t="s">
        <v>81</v>
      </c>
      <c r="D27" s="18"/>
      <c r="E27" s="17"/>
      <c r="F27" s="17"/>
    </row>
    <row r="28" spans="2:6" s="4" customFormat="1" ht="31.5">
      <c r="B28" s="156">
        <v>6.7</v>
      </c>
      <c r="C28" s="37" t="s">
        <v>83</v>
      </c>
      <c r="D28" s="18"/>
      <c r="E28" s="17"/>
      <c r="F28" s="17"/>
    </row>
    <row r="29" spans="2:6" s="4" customFormat="1" ht="45" customHeight="1">
      <c r="B29" s="156">
        <v>6.8</v>
      </c>
      <c r="C29" s="37" t="s">
        <v>84</v>
      </c>
      <c r="D29" s="18"/>
      <c r="E29" s="17"/>
      <c r="F29" s="17"/>
    </row>
    <row r="30" spans="2:6" s="4" customFormat="1" ht="47.25">
      <c r="B30" s="156">
        <v>6.9</v>
      </c>
      <c r="C30" s="38" t="s">
        <v>85</v>
      </c>
      <c r="D30" s="18"/>
      <c r="E30" s="17"/>
      <c r="F30" s="17"/>
    </row>
    <row r="31" spans="2:6" s="4" customFormat="1" ht="15.75">
      <c r="B31" s="256">
        <v>6.1</v>
      </c>
      <c r="C31" s="37" t="s">
        <v>86</v>
      </c>
      <c r="D31" s="18"/>
      <c r="E31" s="17"/>
      <c r="F31" s="17"/>
    </row>
    <row r="32" spans="2:6" s="4" customFormat="1" ht="50.25" customHeight="1">
      <c r="B32" s="156">
        <v>6.11</v>
      </c>
      <c r="C32" s="39" t="s">
        <v>87</v>
      </c>
      <c r="D32" s="18"/>
      <c r="E32" s="17"/>
      <c r="F32" s="17"/>
    </row>
    <row r="33" spans="2:6" s="4" customFormat="1" ht="22.5" customHeight="1">
      <c r="B33" s="156">
        <v>6.12</v>
      </c>
      <c r="C33" s="37" t="s">
        <v>88</v>
      </c>
      <c r="D33" s="18"/>
      <c r="E33" s="17"/>
      <c r="F33" s="17"/>
    </row>
    <row r="34" spans="2:6" s="4" customFormat="1" ht="22.5" customHeight="1">
      <c r="B34" s="156">
        <v>6.13</v>
      </c>
      <c r="C34" s="37" t="s">
        <v>89</v>
      </c>
      <c r="D34" s="18"/>
      <c r="E34" s="17"/>
      <c r="F34" s="17"/>
    </row>
    <row r="35" spans="2:6" s="4" customFormat="1" ht="22.5" customHeight="1">
      <c r="B35" s="156">
        <v>6.14</v>
      </c>
      <c r="C35" s="37" t="s">
        <v>90</v>
      </c>
      <c r="D35" s="18"/>
      <c r="E35" s="17"/>
      <c r="F35" s="17"/>
    </row>
    <row r="36" spans="2:6" s="4" customFormat="1" ht="22.5" customHeight="1">
      <c r="B36" s="156">
        <v>6.15</v>
      </c>
      <c r="C36" s="37" t="s">
        <v>91</v>
      </c>
      <c r="D36" s="18"/>
      <c r="E36" s="17"/>
      <c r="F36" s="17"/>
    </row>
    <row r="37" spans="2:6" s="4" customFormat="1" ht="22.5" customHeight="1">
      <c r="B37" s="156">
        <v>6.16</v>
      </c>
      <c r="C37" s="37" t="s">
        <v>92</v>
      </c>
      <c r="D37" s="18"/>
      <c r="E37" s="17"/>
      <c r="F37" s="17"/>
    </row>
    <row r="38" spans="2:6" s="4" customFormat="1" ht="22.5" customHeight="1">
      <c r="B38" s="156">
        <v>6.17</v>
      </c>
      <c r="C38" s="37" t="s">
        <v>93</v>
      </c>
      <c r="D38" s="18"/>
      <c r="E38" s="17"/>
      <c r="F38" s="17"/>
    </row>
    <row r="39" spans="2:6" s="4" customFormat="1" ht="39" customHeight="1">
      <c r="B39" s="156">
        <v>6.18</v>
      </c>
      <c r="C39" s="37" t="s">
        <v>94</v>
      </c>
      <c r="D39" s="18"/>
      <c r="E39" s="17"/>
      <c r="F39" s="17"/>
    </row>
    <row r="40" spans="2:6" s="4" customFormat="1" ht="33" customHeight="1">
      <c r="B40" s="156">
        <v>6.19</v>
      </c>
      <c r="C40" s="37" t="s">
        <v>95</v>
      </c>
      <c r="D40" s="18"/>
      <c r="E40" s="17"/>
      <c r="F40" s="17"/>
    </row>
    <row r="41" spans="2:6" s="4" customFormat="1" ht="51" customHeight="1">
      <c r="B41" s="156">
        <v>6.2</v>
      </c>
      <c r="C41" s="37" t="s">
        <v>96</v>
      </c>
      <c r="D41" s="18"/>
      <c r="E41" s="17"/>
      <c r="F41" s="17"/>
    </row>
    <row r="42" spans="2:6" s="4" customFormat="1" ht="24" customHeight="1">
      <c r="B42" s="156">
        <v>10.3</v>
      </c>
      <c r="C42" s="37" t="s">
        <v>209</v>
      </c>
      <c r="D42" s="18"/>
      <c r="E42" s="17"/>
      <c r="F42" s="17"/>
    </row>
    <row r="43" spans="2:6" s="4" customFormat="1" ht="22.5" customHeight="1">
      <c r="B43" s="156"/>
      <c r="C43" s="37" t="s">
        <v>97</v>
      </c>
      <c r="D43" s="18"/>
      <c r="E43" s="17"/>
      <c r="F43" s="17"/>
    </row>
    <row r="44" spans="2:6" s="4" customFormat="1" ht="22.5" customHeight="1">
      <c r="B44" s="156"/>
      <c r="C44" s="37"/>
      <c r="D44" s="18"/>
      <c r="E44" s="17"/>
      <c r="F44" s="17"/>
    </row>
    <row r="45" spans="2:6" ht="15.75">
      <c r="B45" s="156"/>
      <c r="C45" s="117"/>
      <c r="D45" s="116"/>
      <c r="E45" s="17"/>
      <c r="F45" s="17"/>
    </row>
    <row r="46" spans="2:6">
      <c r="B46" s="1"/>
    </row>
    <row r="47" spans="2:6">
      <c r="B47" s="1"/>
    </row>
    <row r="48" spans="2:6">
      <c r="B48" s="1"/>
    </row>
  </sheetData>
  <mergeCells count="1">
    <mergeCell ref="B2:B7"/>
  </mergeCells>
  <conditionalFormatting sqref="D8:F8 D15:F16 D21:F21">
    <cfRule type="containsText" dxfId="84" priority="279" operator="containsText" text="ל.ר.">
      <formula>NOT(ISERROR(SEARCH("ל.ר.",D8)))</formula>
    </cfRule>
    <cfRule type="containsText" dxfId="83" priority="280" operator="containsText" text="$">
      <formula>NOT(ISERROR(SEARCH("$",D8)))</formula>
    </cfRule>
    <cfRule type="containsText" dxfId="82" priority="281" operator="containsText" text="X">
      <formula>NOT(ISERROR(SEARCH("X",D8)))</formula>
    </cfRule>
    <cfRule type="containsText" dxfId="81" priority="282" operator="containsText" text="V">
      <formula>NOT(ISERROR(SEARCH("V",D8)))</formula>
    </cfRule>
  </conditionalFormatting>
  <conditionalFormatting sqref="D19:F19">
    <cfRule type="containsText" dxfId="80" priority="219" operator="containsText" text="ל.ר.">
      <formula>NOT(ISERROR(SEARCH("ל.ר.",D19)))</formula>
    </cfRule>
    <cfRule type="containsText" dxfId="79" priority="220" operator="containsText" text="$">
      <formula>NOT(ISERROR(SEARCH("$",D19)))</formula>
    </cfRule>
    <cfRule type="containsText" dxfId="78" priority="221" operator="containsText" text="X">
      <formula>NOT(ISERROR(SEARCH("X",D19)))</formula>
    </cfRule>
    <cfRule type="containsText" dxfId="77" priority="222" operator="containsText" text="V">
      <formula>NOT(ISERROR(SEARCH("V",D19)))</formula>
    </cfRule>
  </conditionalFormatting>
  <conditionalFormatting sqref="D9:F14">
    <cfRule type="containsText" dxfId="76" priority="174" stopIfTrue="1" operator="containsText" text="V">
      <formula>NOT(ISERROR(SEARCH("V",D9)))</formula>
    </cfRule>
    <cfRule type="containsText" dxfId="75" priority="175" stopIfTrue="1" operator="containsText" text="X">
      <formula>NOT(ISERROR(SEARCH("X",D9)))</formula>
    </cfRule>
    <cfRule type="notContainsBlanks" dxfId="74" priority="176" stopIfTrue="1">
      <formula>LEN(TRIM(D9))&gt;0</formula>
    </cfRule>
  </conditionalFormatting>
  <conditionalFormatting sqref="E9">
    <cfRule type="containsText" dxfId="73" priority="213" stopIfTrue="1" operator="containsText" text="V">
      <formula>NOT(ISERROR(SEARCH("V",E9)))</formula>
    </cfRule>
    <cfRule type="containsText" dxfId="72" priority="214" stopIfTrue="1" operator="containsText" text="X">
      <formula>NOT(ISERROR(SEARCH("X",E9)))</formula>
    </cfRule>
    <cfRule type="notContainsBlanks" dxfId="71" priority="215" stopIfTrue="1">
      <formula>LEN(TRIM(E9))&gt;0</formula>
    </cfRule>
  </conditionalFormatting>
  <conditionalFormatting sqref="F14">
    <cfRule type="containsText" dxfId="70" priority="171" stopIfTrue="1" operator="containsText" text="V">
      <formula>NOT(ISERROR(SEARCH("V",F14)))</formula>
    </cfRule>
    <cfRule type="containsText" dxfId="69" priority="172" stopIfTrue="1" operator="containsText" text="X">
      <formula>NOT(ISERROR(SEARCH("X",F14)))</formula>
    </cfRule>
    <cfRule type="notContainsBlanks" dxfId="68" priority="173" stopIfTrue="1">
      <formula>LEN(TRIM(F14))&gt;0</formula>
    </cfRule>
  </conditionalFormatting>
  <conditionalFormatting sqref="D20:F20">
    <cfRule type="containsText" dxfId="67" priority="99" stopIfTrue="1" operator="containsText" text="V">
      <formula>NOT(ISERROR(SEARCH("V",D20)))</formula>
    </cfRule>
    <cfRule type="containsText" dxfId="66" priority="100" stopIfTrue="1" operator="containsText" text="X">
      <formula>NOT(ISERROR(SEARCH("X",D20)))</formula>
    </cfRule>
    <cfRule type="notContainsBlanks" dxfId="65" priority="101" stopIfTrue="1">
      <formula>LEN(TRIM(D20))&gt;0</formula>
    </cfRule>
  </conditionalFormatting>
  <conditionalFormatting sqref="D18">
    <cfRule type="containsText" dxfId="64" priority="120" stopIfTrue="1" operator="containsText" text="V">
      <formula>NOT(ISERROR(SEARCH("V",D18)))</formula>
    </cfRule>
    <cfRule type="containsText" dxfId="63" priority="121" stopIfTrue="1" operator="containsText" text="X">
      <formula>NOT(ISERROR(SEARCH("X",D18)))</formula>
    </cfRule>
    <cfRule type="notContainsBlanks" dxfId="62" priority="122" stopIfTrue="1">
      <formula>LEN(TRIM(D18))&gt;0</formula>
    </cfRule>
  </conditionalFormatting>
  <conditionalFormatting sqref="F20">
    <cfRule type="containsText" dxfId="61" priority="96" stopIfTrue="1" operator="containsText" text="V">
      <formula>NOT(ISERROR(SEARCH("V",F20)))</formula>
    </cfRule>
    <cfRule type="containsText" dxfId="60" priority="97" stopIfTrue="1" operator="containsText" text="X">
      <formula>NOT(ISERROR(SEARCH("X",F20)))</formula>
    </cfRule>
    <cfRule type="notContainsBlanks" dxfId="59" priority="98" stopIfTrue="1">
      <formula>LEN(TRIM(F20))&gt;0</formula>
    </cfRule>
  </conditionalFormatting>
  <conditionalFormatting sqref="F18">
    <cfRule type="containsText" dxfId="58" priority="114" stopIfTrue="1" operator="containsText" text="V">
      <formula>NOT(ISERROR(SEARCH("V",F18)))</formula>
    </cfRule>
    <cfRule type="containsText" dxfId="57" priority="115" stopIfTrue="1" operator="containsText" text="X">
      <formula>NOT(ISERROR(SEARCH("X",F18)))</formula>
    </cfRule>
    <cfRule type="notContainsBlanks" dxfId="56" priority="116" stopIfTrue="1">
      <formula>LEN(TRIM(F18))&gt;0</formula>
    </cfRule>
  </conditionalFormatting>
  <conditionalFormatting sqref="D18:F18">
    <cfRule type="containsText" dxfId="55" priority="117" stopIfTrue="1" operator="containsText" text="V">
      <formula>NOT(ISERROR(SEARCH("V",D18)))</formula>
    </cfRule>
    <cfRule type="containsText" dxfId="54" priority="118" stopIfTrue="1" operator="containsText" text="X">
      <formula>NOT(ISERROR(SEARCH("X",D18)))</formula>
    </cfRule>
    <cfRule type="notContainsBlanks" dxfId="53" priority="119" stopIfTrue="1">
      <formula>LEN(TRIM(D18))&gt;0</formula>
    </cfRule>
  </conditionalFormatting>
  <conditionalFormatting sqref="E18">
    <cfRule type="containsText" dxfId="52" priority="105" stopIfTrue="1" operator="containsText" text="V">
      <formula>NOT(ISERROR(SEARCH("V",E18)))</formula>
    </cfRule>
    <cfRule type="containsText" dxfId="51" priority="106" stopIfTrue="1" operator="containsText" text="X">
      <formula>NOT(ISERROR(SEARCH("X",E18)))</formula>
    </cfRule>
    <cfRule type="notContainsBlanks" dxfId="50" priority="107" stopIfTrue="1">
      <formula>LEN(TRIM(E18))&gt;0</formula>
    </cfRule>
  </conditionalFormatting>
  <conditionalFormatting sqref="D20">
    <cfRule type="containsText" dxfId="49" priority="102" stopIfTrue="1" operator="containsText" text="V">
      <formula>NOT(ISERROR(SEARCH("V",D20)))</formula>
    </cfRule>
    <cfRule type="containsText" dxfId="48" priority="103" stopIfTrue="1" operator="containsText" text="X">
      <formula>NOT(ISERROR(SEARCH("X",D20)))</formula>
    </cfRule>
    <cfRule type="notContainsBlanks" dxfId="47" priority="104" stopIfTrue="1">
      <formula>LEN(TRIM(D20))&gt;0</formula>
    </cfRule>
  </conditionalFormatting>
  <conditionalFormatting sqref="E20">
    <cfRule type="containsText" dxfId="46" priority="93" stopIfTrue="1" operator="containsText" text="V">
      <formula>NOT(ISERROR(SEARCH("V",E20)))</formula>
    </cfRule>
    <cfRule type="containsText" dxfId="45" priority="94" stopIfTrue="1" operator="containsText" text="X">
      <formula>NOT(ISERROR(SEARCH("X",E20)))</formula>
    </cfRule>
    <cfRule type="notContainsBlanks" dxfId="44" priority="95" stopIfTrue="1">
      <formula>LEN(TRIM(E20))&gt;0</formula>
    </cfRule>
  </conditionalFormatting>
  <conditionalFormatting sqref="D22:D33 D45">
    <cfRule type="containsText" dxfId="43" priority="90" stopIfTrue="1" operator="containsText" text="V">
      <formula>NOT(ISERROR(SEARCH("V",D22)))</formula>
    </cfRule>
    <cfRule type="containsText" dxfId="42" priority="91" stopIfTrue="1" operator="containsText" text="X">
      <formula>NOT(ISERROR(SEARCH("X",D22)))</formula>
    </cfRule>
    <cfRule type="notContainsBlanks" dxfId="41" priority="92" stopIfTrue="1">
      <formula>LEN(TRIM(D22))&gt;0</formula>
    </cfRule>
  </conditionalFormatting>
  <conditionalFormatting sqref="F22:F33 F45">
    <cfRule type="containsText" dxfId="40" priority="84" stopIfTrue="1" operator="containsText" text="V">
      <formula>NOT(ISERROR(SEARCH("V",F22)))</formula>
    </cfRule>
    <cfRule type="containsText" dxfId="39" priority="85" stopIfTrue="1" operator="containsText" text="X">
      <formula>NOT(ISERROR(SEARCH("X",F22)))</formula>
    </cfRule>
    <cfRule type="notContainsBlanks" dxfId="38" priority="86" stopIfTrue="1">
      <formula>LEN(TRIM(F22))&gt;0</formula>
    </cfRule>
  </conditionalFormatting>
  <conditionalFormatting sqref="D22:F33 D45:F45">
    <cfRule type="containsText" dxfId="37" priority="87" stopIfTrue="1" operator="containsText" text="V">
      <formula>NOT(ISERROR(SEARCH("V",D22)))</formula>
    </cfRule>
    <cfRule type="containsText" dxfId="36" priority="88" stopIfTrue="1" operator="containsText" text="X">
      <formula>NOT(ISERROR(SEARCH("X",D22)))</formula>
    </cfRule>
    <cfRule type="notContainsBlanks" dxfId="35" priority="89" stopIfTrue="1">
      <formula>LEN(TRIM(D22))&gt;0</formula>
    </cfRule>
  </conditionalFormatting>
  <conditionalFormatting sqref="E22:E33 E45">
    <cfRule type="containsText" dxfId="34" priority="81" stopIfTrue="1" operator="containsText" text="V">
      <formula>NOT(ISERROR(SEARCH("V",E22)))</formula>
    </cfRule>
    <cfRule type="containsText" dxfId="33" priority="82" stopIfTrue="1" operator="containsText" text="X">
      <formula>NOT(ISERROR(SEARCH("X",E22)))</formula>
    </cfRule>
    <cfRule type="notContainsBlanks" dxfId="32" priority="83" stopIfTrue="1">
      <formula>LEN(TRIM(E22))&gt;0</formula>
    </cfRule>
  </conditionalFormatting>
  <conditionalFormatting sqref="D34:D44">
    <cfRule type="containsText" dxfId="31" priority="22" stopIfTrue="1" operator="containsText" text="V">
      <formula>NOT(ISERROR(SEARCH("V",D34)))</formula>
    </cfRule>
    <cfRule type="containsText" dxfId="30" priority="23" stopIfTrue="1" operator="containsText" text="X">
      <formula>NOT(ISERROR(SEARCH("X",D34)))</formula>
    </cfRule>
    <cfRule type="notContainsBlanks" dxfId="29" priority="24" stopIfTrue="1">
      <formula>LEN(TRIM(D34))&gt;0</formula>
    </cfRule>
  </conditionalFormatting>
  <conditionalFormatting sqref="F34:F44">
    <cfRule type="containsText" dxfId="28" priority="16" stopIfTrue="1" operator="containsText" text="V">
      <formula>NOT(ISERROR(SEARCH("V",F34)))</formula>
    </cfRule>
    <cfRule type="containsText" dxfId="27" priority="17" stopIfTrue="1" operator="containsText" text="X">
      <formula>NOT(ISERROR(SEARCH("X",F34)))</formula>
    </cfRule>
    <cfRule type="notContainsBlanks" dxfId="26" priority="18" stopIfTrue="1">
      <formula>LEN(TRIM(F34))&gt;0</formula>
    </cfRule>
  </conditionalFormatting>
  <conditionalFormatting sqref="D34:F44">
    <cfRule type="containsText" dxfId="25" priority="19" stopIfTrue="1" operator="containsText" text="V">
      <formula>NOT(ISERROR(SEARCH("V",D34)))</formula>
    </cfRule>
    <cfRule type="containsText" dxfId="24" priority="20" stopIfTrue="1" operator="containsText" text="X">
      <formula>NOT(ISERROR(SEARCH("X",D34)))</formula>
    </cfRule>
    <cfRule type="notContainsBlanks" dxfId="23" priority="21" stopIfTrue="1">
      <formula>LEN(TRIM(D34))&gt;0</formula>
    </cfRule>
  </conditionalFormatting>
  <conditionalFormatting sqref="E34:E44">
    <cfRule type="containsText" dxfId="22" priority="13" stopIfTrue="1" operator="containsText" text="V">
      <formula>NOT(ISERROR(SEARCH("V",E34)))</formula>
    </cfRule>
    <cfRule type="containsText" dxfId="21" priority="14" stopIfTrue="1" operator="containsText" text="X">
      <formula>NOT(ISERROR(SEARCH("X",E34)))</formula>
    </cfRule>
    <cfRule type="notContainsBlanks" dxfId="20" priority="15" stopIfTrue="1">
      <formula>LEN(TRIM(E34))&gt;0</formula>
    </cfRule>
  </conditionalFormatting>
  <conditionalFormatting sqref="D17">
    <cfRule type="containsText" dxfId="19" priority="10" stopIfTrue="1" operator="containsText" text="V">
      <formula>NOT(ISERROR(SEARCH("V",D17)))</formula>
    </cfRule>
    <cfRule type="containsText" dxfId="18" priority="11" stopIfTrue="1" operator="containsText" text="X">
      <formula>NOT(ISERROR(SEARCH("X",D17)))</formula>
    </cfRule>
    <cfRule type="notContainsBlanks" dxfId="17" priority="12" stopIfTrue="1">
      <formula>LEN(TRIM(D17))&gt;0</formula>
    </cfRule>
  </conditionalFormatting>
  <conditionalFormatting sqref="F17">
    <cfRule type="containsText" dxfId="16" priority="4" stopIfTrue="1" operator="containsText" text="V">
      <formula>NOT(ISERROR(SEARCH("V",F17)))</formula>
    </cfRule>
    <cfRule type="containsText" dxfId="15" priority="5" stopIfTrue="1" operator="containsText" text="X">
      <formula>NOT(ISERROR(SEARCH("X",F17)))</formula>
    </cfRule>
    <cfRule type="notContainsBlanks" dxfId="14" priority="6" stopIfTrue="1">
      <formula>LEN(TRIM(F17))&gt;0</formula>
    </cfRule>
  </conditionalFormatting>
  <conditionalFormatting sqref="D17:F17">
    <cfRule type="containsText" dxfId="13" priority="7" stopIfTrue="1" operator="containsText" text="V">
      <formula>NOT(ISERROR(SEARCH("V",D17)))</formula>
    </cfRule>
    <cfRule type="containsText" dxfId="12" priority="8" stopIfTrue="1" operator="containsText" text="X">
      <formula>NOT(ISERROR(SEARCH("X",D17)))</formula>
    </cfRule>
    <cfRule type="notContainsBlanks" dxfId="11" priority="9" stopIfTrue="1">
      <formula>LEN(TRIM(D17))&gt;0</formula>
    </cfRule>
  </conditionalFormatting>
  <conditionalFormatting sqref="E17">
    <cfRule type="containsText" dxfId="10" priority="1" stopIfTrue="1" operator="containsText" text="V">
      <formula>NOT(ISERROR(SEARCH("V",E17)))</formula>
    </cfRule>
    <cfRule type="containsText" dxfId="9" priority="2" stopIfTrue="1" operator="containsText" text="X">
      <formula>NOT(ISERROR(SEARCH("X",E17)))</formula>
    </cfRule>
    <cfRule type="notContainsBlanks" dxfId="8" priority="3" stopIfTrue="1">
      <formula>LEN(TRIM(E17))&gt;0</formula>
    </cfRule>
  </conditionalFormatting>
  <pageMargins left="0.7" right="0.7" top="0.75" bottom="0.75" header="0.3" footer="0.3"/>
  <pageSetup scale="1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E20"/>
  <sheetViews>
    <sheetView rightToLeft="1" zoomScale="90" zoomScaleNormal="90" workbookViewId="0">
      <selection activeCell="A19" sqref="A19:C19"/>
    </sheetView>
  </sheetViews>
  <sheetFormatPr defaultRowHeight="14.25"/>
  <cols>
    <col min="1" max="1" width="8.25" customWidth="1"/>
    <col min="2" max="2" width="16" customWidth="1"/>
    <col min="3" max="3" width="88.875" customWidth="1"/>
    <col min="4" max="4" width="11.375" customWidth="1"/>
    <col min="5" max="5" width="13.875" customWidth="1"/>
    <col min="6" max="6" width="12.375" customWidth="1"/>
    <col min="7" max="7" width="10.125" customWidth="1"/>
    <col min="8" max="8" width="13.875" customWidth="1"/>
    <col min="9" max="9" width="9.375" bestFit="1" customWidth="1"/>
    <col min="11" max="11" width="12.75" customWidth="1"/>
  </cols>
  <sheetData>
    <row r="1" spans="1:57" ht="26.25" customHeight="1">
      <c r="A1" s="125"/>
      <c r="B1" s="287" t="s">
        <v>23</v>
      </c>
      <c r="C1" s="288"/>
      <c r="D1" s="12" t="s">
        <v>24</v>
      </c>
      <c r="E1" s="281">
        <v>1</v>
      </c>
      <c r="F1" s="282"/>
      <c r="G1" s="283"/>
      <c r="H1" s="281">
        <v>2</v>
      </c>
      <c r="I1" s="282"/>
      <c r="J1" s="283"/>
      <c r="K1" s="281">
        <v>3</v>
      </c>
      <c r="L1" s="282"/>
      <c r="M1" s="283"/>
      <c r="N1" s="11"/>
      <c r="O1" s="11"/>
      <c r="P1" s="11"/>
      <c r="Q1" s="11"/>
      <c r="R1" s="11"/>
      <c r="S1" s="11"/>
      <c r="T1" s="11"/>
      <c r="U1" s="11"/>
      <c r="V1" s="11"/>
      <c r="W1" s="11"/>
      <c r="X1" s="11"/>
      <c r="Y1" s="11"/>
      <c r="Z1" s="11"/>
      <c r="AA1" s="11"/>
      <c r="AB1" s="11"/>
      <c r="AC1" s="11"/>
      <c r="AD1" s="11"/>
      <c r="AE1" s="11"/>
      <c r="AF1" s="11"/>
      <c r="AG1" s="11"/>
      <c r="AH1" s="11"/>
      <c r="AI1" s="11"/>
      <c r="AJ1" s="11"/>
      <c r="AK1" s="11"/>
      <c r="AL1" s="11"/>
      <c r="AM1" s="11"/>
      <c r="AN1" s="11"/>
      <c r="AO1" s="11"/>
      <c r="AP1" s="11"/>
      <c r="AQ1" s="11"/>
      <c r="AR1" s="11"/>
      <c r="AS1" s="11"/>
      <c r="AT1" s="11"/>
      <c r="AU1" s="11"/>
      <c r="AV1" s="11"/>
      <c r="AW1" s="11"/>
      <c r="AX1" s="11"/>
      <c r="AY1" s="11"/>
      <c r="AZ1" s="11"/>
      <c r="BA1" s="11"/>
      <c r="BB1" s="11"/>
      <c r="BC1" s="11"/>
      <c r="BD1" s="11"/>
      <c r="BE1" s="11"/>
    </row>
    <row r="2" spans="1:57" ht="35.25" customHeight="1" thickBot="1">
      <c r="A2" s="126"/>
      <c r="B2" s="289"/>
      <c r="C2" s="290"/>
      <c r="D2" s="13" t="s">
        <v>25</v>
      </c>
      <c r="E2" s="284">
        <f>'תנאי-סף'!D3</f>
        <v>0</v>
      </c>
      <c r="F2" s="285"/>
      <c r="G2" s="286"/>
      <c r="H2" s="284">
        <f>'תנאי-סף'!G3</f>
        <v>0</v>
      </c>
      <c r="I2" s="285"/>
      <c r="J2" s="286"/>
      <c r="K2" s="284">
        <f>'תנאי-סף'!J3</f>
        <v>0</v>
      </c>
      <c r="L2" s="285"/>
      <c r="M2" s="286"/>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c r="AY2" s="11"/>
      <c r="AZ2" s="11"/>
      <c r="BA2" s="11"/>
      <c r="BB2" s="11"/>
      <c r="BC2" s="11"/>
      <c r="BD2" s="11"/>
      <c r="BE2" s="11"/>
    </row>
    <row r="3" spans="1:57" ht="34.5" customHeight="1" thickBot="1">
      <c r="A3" s="127" t="s">
        <v>22</v>
      </c>
      <c r="B3" s="291"/>
      <c r="C3" s="292"/>
      <c r="D3" s="232" t="s">
        <v>4</v>
      </c>
      <c r="E3" s="14" t="s">
        <v>18</v>
      </c>
      <c r="F3" s="15" t="s">
        <v>5</v>
      </c>
      <c r="G3" s="16" t="s">
        <v>6</v>
      </c>
      <c r="H3" s="14" t="s">
        <v>18</v>
      </c>
      <c r="I3" s="15" t="s">
        <v>5</v>
      </c>
      <c r="J3" s="16" t="s">
        <v>6</v>
      </c>
      <c r="K3" s="14" t="s">
        <v>18</v>
      </c>
      <c r="L3" s="15" t="s">
        <v>5</v>
      </c>
      <c r="M3" s="16" t="s">
        <v>6</v>
      </c>
      <c r="N3" s="11"/>
      <c r="O3" s="11"/>
      <c r="P3" s="11"/>
      <c r="Q3" s="11"/>
      <c r="R3" s="11"/>
      <c r="S3" s="11"/>
      <c r="T3" s="11"/>
      <c r="U3" s="11"/>
      <c r="V3" s="11"/>
      <c r="W3" s="11"/>
      <c r="X3" s="11"/>
      <c r="Y3" s="11"/>
      <c r="Z3" s="11"/>
      <c r="AA3" s="11"/>
      <c r="AB3" s="11"/>
      <c r="AC3" s="11"/>
      <c r="AD3" s="11"/>
      <c r="AE3" s="11"/>
      <c r="AF3" s="11"/>
      <c r="AG3" s="11"/>
      <c r="AH3" s="11"/>
      <c r="AI3" s="11"/>
      <c r="AJ3" s="11"/>
      <c r="AK3" s="11"/>
      <c r="AL3" s="11"/>
      <c r="AM3" s="11"/>
      <c r="AN3" s="11"/>
      <c r="AO3" s="11"/>
      <c r="AP3" s="11"/>
      <c r="AQ3" s="11"/>
      <c r="AR3" s="11"/>
      <c r="AS3" s="11"/>
      <c r="AT3" s="11"/>
      <c r="AU3" s="11"/>
      <c r="AV3" s="11"/>
      <c r="AW3" s="11"/>
      <c r="AX3" s="11"/>
      <c r="AY3" s="11"/>
      <c r="AZ3" s="11"/>
      <c r="BA3" s="11"/>
      <c r="BB3" s="11"/>
      <c r="BC3" s="11"/>
      <c r="BD3" s="11"/>
      <c r="BE3" s="11"/>
    </row>
    <row r="4" spans="1:57" ht="34.5" customHeight="1">
      <c r="A4" s="300" t="s">
        <v>214</v>
      </c>
      <c r="B4" s="297" t="s">
        <v>193</v>
      </c>
      <c r="C4" s="137" t="s">
        <v>194</v>
      </c>
      <c r="D4" s="138">
        <v>0.08</v>
      </c>
      <c r="E4" s="248">
        <v>0</v>
      </c>
      <c r="F4" s="224">
        <f>IFERROR(MIN($E$4,$H$4,$K$4)/E4*8,0)</f>
        <v>0</v>
      </c>
      <c r="G4" s="144">
        <f>F4</f>
        <v>0</v>
      </c>
      <c r="H4" s="248">
        <v>0</v>
      </c>
      <c r="I4" s="224">
        <f t="shared" ref="I4" si="0">IFERROR(MIN($E$4,$H$4,$K$4)/H4*8,0)</f>
        <v>0</v>
      </c>
      <c r="J4" s="144">
        <f t="shared" ref="J4:M7" si="1">I4</f>
        <v>0</v>
      </c>
      <c r="K4" s="248">
        <v>0</v>
      </c>
      <c r="L4" s="224">
        <f t="shared" ref="L4" si="2">IFERROR(MIN($E$4,$H$4,$K$4)/K4*8,0)</f>
        <v>0</v>
      </c>
      <c r="M4" s="144">
        <f t="shared" ref="M4" si="3">L4</f>
        <v>0</v>
      </c>
      <c r="N4" s="11"/>
      <c r="O4" s="11"/>
      <c r="P4" s="11"/>
      <c r="Q4" s="11"/>
      <c r="R4" s="11"/>
      <c r="S4" s="11"/>
      <c r="T4" s="11"/>
      <c r="U4" s="11"/>
      <c r="V4" s="11"/>
      <c r="W4" s="11"/>
      <c r="X4" s="11"/>
      <c r="Y4" s="11"/>
      <c r="Z4" s="11"/>
      <c r="AA4" s="11"/>
      <c r="AB4" s="11"/>
      <c r="AC4" s="11"/>
      <c r="AD4" s="11"/>
      <c r="AE4" s="11"/>
      <c r="AF4" s="11"/>
      <c r="AG4" s="11"/>
      <c r="AH4" s="11"/>
      <c r="AI4" s="11"/>
      <c r="AJ4" s="11"/>
      <c r="AK4" s="11"/>
      <c r="AL4" s="11"/>
      <c r="AM4" s="11"/>
      <c r="AN4" s="11"/>
      <c r="AO4" s="11"/>
      <c r="AP4" s="11"/>
      <c r="AQ4" s="11"/>
      <c r="AR4" s="11"/>
      <c r="AS4" s="11"/>
      <c r="AT4" s="11"/>
      <c r="AU4" s="11"/>
      <c r="AV4" s="11"/>
      <c r="AW4" s="11"/>
      <c r="AX4" s="11"/>
      <c r="AY4" s="11"/>
      <c r="AZ4" s="11"/>
      <c r="BA4" s="11"/>
      <c r="BB4" s="11"/>
      <c r="BC4" s="11"/>
      <c r="BD4" s="11"/>
      <c r="BE4" s="11"/>
    </row>
    <row r="5" spans="1:57" ht="30.75" customHeight="1">
      <c r="A5" s="301"/>
      <c r="B5" s="298"/>
      <c r="C5" s="137" t="s">
        <v>195</v>
      </c>
      <c r="D5" s="138">
        <v>0.04</v>
      </c>
      <c r="E5" s="248">
        <v>0</v>
      </c>
      <c r="F5" s="224">
        <f>IFERROR(MIN($E$5,$H$5,$K$5)/E5*4,0)</f>
        <v>0</v>
      </c>
      <c r="G5" s="144">
        <f t="shared" ref="G5:G7" si="4">F5</f>
        <v>0</v>
      </c>
      <c r="H5" s="248">
        <v>0</v>
      </c>
      <c r="I5" s="224">
        <f t="shared" ref="I5" si="5">IFERROR(MIN($E$5,$H$5,$K$5)/H5*4,0)</f>
        <v>0</v>
      </c>
      <c r="J5" s="144">
        <f t="shared" si="1"/>
        <v>0</v>
      </c>
      <c r="K5" s="248">
        <v>0</v>
      </c>
      <c r="L5" s="224">
        <f t="shared" ref="L5" si="6">IFERROR(MIN($E$5,$H$5,$K$5)/K5*4,0)</f>
        <v>0</v>
      </c>
      <c r="M5" s="144">
        <f t="shared" si="1"/>
        <v>0</v>
      </c>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row>
    <row r="6" spans="1:57" ht="35.25" customHeight="1">
      <c r="A6" s="302"/>
      <c r="B6" s="299"/>
      <c r="C6" s="137" t="s">
        <v>196</v>
      </c>
      <c r="D6" s="138">
        <v>0.03</v>
      </c>
      <c r="E6" s="248">
        <v>0</v>
      </c>
      <c r="F6" s="224">
        <f>IFERROR(MIN($E$6,$H$6,$K$6)/E6*3,0)</f>
        <v>0</v>
      </c>
      <c r="G6" s="144">
        <f t="shared" si="4"/>
        <v>0</v>
      </c>
      <c r="H6" s="248">
        <v>0</v>
      </c>
      <c r="I6" s="224">
        <f t="shared" ref="I6" si="7">IFERROR(MIN($E$6,$H$6,$K$6)/H6*3,0)</f>
        <v>0</v>
      </c>
      <c r="J6" s="144">
        <f t="shared" si="1"/>
        <v>0</v>
      </c>
      <c r="K6" s="248">
        <v>0</v>
      </c>
      <c r="L6" s="224">
        <f t="shared" ref="L6" si="8">IFERROR(MIN($E$6,$H$6,$K$6)/K6*3,0)</f>
        <v>0</v>
      </c>
      <c r="M6" s="144">
        <f t="shared" si="1"/>
        <v>0</v>
      </c>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c r="AV6" s="11"/>
      <c r="AW6" s="11"/>
      <c r="AX6" s="11"/>
      <c r="AY6" s="11"/>
      <c r="AZ6" s="11"/>
      <c r="BA6" s="11"/>
      <c r="BB6" s="11"/>
      <c r="BC6" s="11"/>
      <c r="BD6" s="11"/>
      <c r="BE6" s="11"/>
    </row>
    <row r="7" spans="1:57" ht="35.25" customHeight="1" thickBot="1">
      <c r="A7" s="225" t="s">
        <v>215</v>
      </c>
      <c r="B7" s="230" t="s">
        <v>201</v>
      </c>
      <c r="C7" s="235" t="s">
        <v>213</v>
      </c>
      <c r="D7" s="233">
        <v>0.05</v>
      </c>
      <c r="E7" s="249">
        <v>0</v>
      </c>
      <c r="F7" s="236">
        <f>IFERROR(MIN($E$7,$H$7,$K$7)/E7*5,0)</f>
        <v>0</v>
      </c>
      <c r="G7" s="237">
        <f t="shared" si="4"/>
        <v>0</v>
      </c>
      <c r="H7" s="249">
        <v>0</v>
      </c>
      <c r="I7" s="236">
        <f t="shared" ref="I7" si="9">IFERROR(MIN($E$7,$H$7,$K$7)/H7*5,0)</f>
        <v>0</v>
      </c>
      <c r="J7" s="237">
        <f t="shared" si="1"/>
        <v>0</v>
      </c>
      <c r="K7" s="249">
        <v>0</v>
      </c>
      <c r="L7" s="236">
        <f t="shared" ref="L7" si="10">IFERROR(MIN($E$7,$H$7,$K$7)/K7*5,0)</f>
        <v>0</v>
      </c>
      <c r="M7" s="237">
        <f t="shared" si="1"/>
        <v>0</v>
      </c>
      <c r="N7" s="11"/>
      <c r="O7" s="11"/>
      <c r="P7" s="11"/>
      <c r="Q7" s="11"/>
      <c r="R7" s="11"/>
      <c r="S7" s="11"/>
      <c r="T7" s="11"/>
      <c r="U7" s="11"/>
      <c r="V7" s="11"/>
      <c r="W7" s="11"/>
      <c r="X7" s="11"/>
      <c r="Y7" s="11"/>
      <c r="Z7" s="11"/>
      <c r="AA7" s="11"/>
      <c r="AB7" s="11"/>
      <c r="AC7" s="11"/>
      <c r="AD7" s="11"/>
      <c r="AE7" s="11"/>
      <c r="AF7" s="11"/>
      <c r="AG7" s="11"/>
      <c r="AH7" s="11"/>
      <c r="AI7" s="11"/>
      <c r="AJ7" s="11"/>
      <c r="AK7" s="11"/>
      <c r="AL7" s="11"/>
      <c r="AM7" s="11"/>
      <c r="AN7" s="11"/>
      <c r="AO7" s="11"/>
      <c r="AP7" s="11"/>
      <c r="AQ7" s="11"/>
      <c r="AR7" s="11"/>
      <c r="AS7" s="11"/>
      <c r="AT7" s="11"/>
      <c r="AU7" s="11"/>
      <c r="AV7" s="11"/>
      <c r="AW7" s="11"/>
      <c r="AX7" s="11"/>
      <c r="AY7" s="11"/>
      <c r="AZ7" s="11"/>
      <c r="BA7" s="11"/>
      <c r="BB7" s="11"/>
      <c r="BC7" s="11"/>
      <c r="BD7" s="11"/>
      <c r="BE7" s="11"/>
    </row>
    <row r="8" spans="1:57" ht="48.75" customHeight="1" thickBot="1">
      <c r="A8" s="253" t="s">
        <v>216</v>
      </c>
      <c r="B8" s="274" t="s">
        <v>65</v>
      </c>
      <c r="C8" s="275"/>
      <c r="D8" s="239">
        <v>0.15</v>
      </c>
      <c r="E8" s="242" t="s">
        <v>66</v>
      </c>
      <c r="F8" s="240">
        <f>'תכנית עבודה'!D9</f>
        <v>0</v>
      </c>
      <c r="G8" s="241">
        <f>$D$8*F$8</f>
        <v>0</v>
      </c>
      <c r="H8" s="242" t="s">
        <v>66</v>
      </c>
      <c r="I8" s="240">
        <f>'תכנית עבודה'!F9</f>
        <v>0</v>
      </c>
      <c r="J8" s="241">
        <f>$D$8*I$8</f>
        <v>0</v>
      </c>
      <c r="K8" s="242" t="s">
        <v>66</v>
      </c>
      <c r="L8" s="240">
        <f>'תכנית עבודה'!J9</f>
        <v>0</v>
      </c>
      <c r="M8" s="241">
        <f>$D$8*L$8</f>
        <v>0</v>
      </c>
      <c r="N8" s="11"/>
      <c r="O8" s="11"/>
      <c r="P8" s="11"/>
      <c r="Q8" s="11"/>
      <c r="R8" s="11"/>
      <c r="S8" s="11"/>
      <c r="T8" s="11"/>
      <c r="U8" s="11"/>
      <c r="V8" s="11"/>
      <c r="W8" s="11"/>
      <c r="X8" s="11"/>
      <c r="Y8" s="11"/>
      <c r="Z8" s="11"/>
      <c r="AA8" s="11"/>
      <c r="AB8" s="11"/>
      <c r="AC8" s="11"/>
      <c r="AD8" s="11"/>
      <c r="AE8" s="11"/>
      <c r="AF8" s="11"/>
      <c r="AG8" s="11"/>
      <c r="AH8" s="11"/>
      <c r="AI8" s="11"/>
      <c r="AJ8" s="11"/>
      <c r="AK8" s="11"/>
      <c r="AL8" s="11"/>
      <c r="AM8" s="11"/>
      <c r="AN8" s="11"/>
      <c r="AO8" s="11"/>
      <c r="AP8" s="11"/>
      <c r="AQ8" s="11"/>
      <c r="AR8" s="11"/>
      <c r="AS8" s="11"/>
      <c r="AT8" s="11"/>
      <c r="AU8" s="11"/>
      <c r="AV8" s="11"/>
      <c r="AW8" s="11"/>
      <c r="AX8" s="11"/>
      <c r="AY8" s="11"/>
      <c r="AZ8" s="11"/>
      <c r="BA8" s="11"/>
      <c r="BB8" s="11"/>
      <c r="BC8" s="11"/>
      <c r="BD8" s="11"/>
      <c r="BE8" s="11"/>
    </row>
    <row r="9" spans="1:57" ht="48.75" customHeight="1">
      <c r="A9" s="305" t="s">
        <v>217</v>
      </c>
      <c r="B9" s="307"/>
      <c r="C9" s="306" t="s">
        <v>226</v>
      </c>
      <c r="D9" s="303"/>
      <c r="E9" s="279"/>
      <c r="F9" s="279"/>
      <c r="G9" s="272"/>
      <c r="H9" s="279"/>
      <c r="I9" s="279"/>
      <c r="J9" s="272"/>
      <c r="K9" s="279"/>
      <c r="L9" s="279"/>
      <c r="M9" s="272"/>
      <c r="N9" s="11"/>
      <c r="O9" s="11"/>
      <c r="P9" s="11"/>
      <c r="Q9" s="11"/>
      <c r="R9" s="11"/>
      <c r="S9" s="11"/>
      <c r="T9" s="11"/>
      <c r="U9" s="11"/>
      <c r="V9" s="11"/>
      <c r="W9" s="11"/>
      <c r="X9" s="11"/>
      <c r="Y9" s="11"/>
      <c r="Z9" s="11"/>
      <c r="AA9" s="11"/>
      <c r="AB9" s="11"/>
      <c r="AC9" s="11"/>
      <c r="AD9" s="11"/>
      <c r="AE9" s="11"/>
      <c r="AF9" s="11"/>
      <c r="AG9" s="11"/>
      <c r="AH9" s="11"/>
      <c r="AI9" s="11"/>
      <c r="AJ9" s="11"/>
      <c r="AK9" s="11"/>
      <c r="AL9" s="11"/>
      <c r="AM9" s="11"/>
      <c r="AN9" s="11"/>
      <c r="AO9" s="11"/>
      <c r="AP9" s="11"/>
      <c r="AQ9" s="11"/>
      <c r="AR9" s="11"/>
      <c r="AS9" s="11"/>
      <c r="AT9" s="11"/>
      <c r="AU9" s="11"/>
      <c r="AV9" s="11"/>
      <c r="AW9" s="11"/>
      <c r="AX9" s="11"/>
      <c r="AY9" s="11"/>
      <c r="AZ9" s="11"/>
      <c r="BA9" s="11"/>
      <c r="BB9" s="11"/>
      <c r="BC9" s="11"/>
      <c r="BD9" s="11"/>
      <c r="BE9" s="11"/>
    </row>
    <row r="10" spans="1:57" ht="48.75" customHeight="1" thickBot="1">
      <c r="A10" s="305"/>
      <c r="B10" s="307"/>
      <c r="C10" s="306"/>
      <c r="D10" s="304"/>
      <c r="E10" s="280"/>
      <c r="F10" s="280"/>
      <c r="G10" s="273"/>
      <c r="H10" s="280"/>
      <c r="I10" s="280"/>
      <c r="J10" s="273"/>
      <c r="K10" s="280"/>
      <c r="L10" s="280"/>
      <c r="M10" s="273"/>
      <c r="N10" s="11"/>
      <c r="O10" s="11"/>
      <c r="P10" s="11"/>
      <c r="Q10" s="11"/>
      <c r="R10" s="11"/>
      <c r="S10" s="11"/>
      <c r="T10" s="11"/>
      <c r="U10" s="11"/>
      <c r="V10" s="11"/>
      <c r="W10" s="11"/>
      <c r="X10" s="11"/>
      <c r="Y10" s="11"/>
      <c r="Z10" s="11"/>
      <c r="AA10" s="11"/>
      <c r="AB10" s="11"/>
      <c r="AC10" s="11"/>
      <c r="AD10" s="11"/>
      <c r="AE10" s="11"/>
      <c r="AF10" s="11"/>
      <c r="AG10" s="11"/>
      <c r="AH10" s="11"/>
      <c r="AI10" s="11"/>
      <c r="AJ10" s="11"/>
      <c r="AK10" s="11"/>
      <c r="AL10" s="11"/>
      <c r="AM10" s="11"/>
      <c r="AN10" s="11"/>
      <c r="AO10" s="11"/>
      <c r="AP10" s="11"/>
      <c r="AQ10" s="11"/>
      <c r="AR10" s="11"/>
      <c r="AS10" s="11"/>
      <c r="AT10" s="11"/>
      <c r="AU10" s="11"/>
      <c r="AV10" s="11"/>
      <c r="AW10" s="11"/>
      <c r="AX10" s="11"/>
      <c r="AY10" s="11"/>
      <c r="AZ10" s="11"/>
      <c r="BA10" s="11"/>
      <c r="BB10" s="11"/>
      <c r="BC10" s="11"/>
      <c r="BD10" s="11"/>
      <c r="BE10" s="11"/>
    </row>
    <row r="11" spans="1:57" s="5" customFormat="1" ht="54.75" customHeight="1" thickBot="1">
      <c r="A11" s="276" t="s">
        <v>218</v>
      </c>
      <c r="B11" s="278" t="s">
        <v>107</v>
      </c>
      <c r="C11" s="255" t="s">
        <v>221</v>
      </c>
      <c r="D11" s="245">
        <v>0.08</v>
      </c>
      <c r="E11" s="243">
        <v>0</v>
      </c>
      <c r="F11" s="243">
        <f>IFERROR(MIN(E11*2.5,10),0)</f>
        <v>0</v>
      </c>
      <c r="G11" s="244">
        <f>F11</f>
        <v>0</v>
      </c>
      <c r="H11" s="243">
        <v>0</v>
      </c>
      <c r="I11" s="243">
        <f t="shared" ref="I11" si="11">IFERROR(MIN(H11*2.5,10),0)</f>
        <v>0</v>
      </c>
      <c r="J11" s="244">
        <f t="shared" ref="J11" si="12">I11</f>
        <v>0</v>
      </c>
      <c r="K11" s="243">
        <v>0</v>
      </c>
      <c r="L11" s="243">
        <f t="shared" ref="L11" si="13">IFERROR(MIN(K11*2.5,10),0)</f>
        <v>0</v>
      </c>
      <c r="M11" s="244">
        <f t="shared" ref="M11:M13" si="14">L11</f>
        <v>0</v>
      </c>
      <c r="N11" s="11"/>
      <c r="O11" s="11"/>
      <c r="P11" s="11"/>
      <c r="Q11" s="11"/>
      <c r="R11" s="11"/>
      <c r="S11" s="11"/>
      <c r="T11" s="11"/>
      <c r="U11" s="11"/>
      <c r="V11" s="11"/>
      <c r="W11" s="11"/>
      <c r="X11" s="11"/>
      <c r="Y11" s="11"/>
      <c r="Z11" s="11"/>
      <c r="AA11" s="11"/>
      <c r="AB11" s="11"/>
      <c r="AC11" s="11"/>
      <c r="AD11" s="11"/>
      <c r="AE11" s="11"/>
      <c r="AF11" s="11"/>
      <c r="AG11" s="11"/>
      <c r="AH11" s="11"/>
      <c r="AI11" s="11"/>
      <c r="AJ11" s="11"/>
      <c r="AK11" s="11"/>
      <c r="AL11" s="11"/>
      <c r="AM11" s="11"/>
      <c r="AN11" s="11"/>
      <c r="AO11" s="11"/>
      <c r="AP11" s="11"/>
      <c r="AQ11" s="11"/>
      <c r="AR11" s="11"/>
      <c r="AS11" s="11"/>
      <c r="AT11" s="11"/>
      <c r="AU11" s="11"/>
      <c r="AV11" s="11"/>
      <c r="AW11" s="11"/>
      <c r="AX11" s="11"/>
      <c r="AY11" s="11"/>
      <c r="AZ11" s="11"/>
      <c r="BA11" s="11"/>
      <c r="BB11" s="11"/>
      <c r="BC11" s="11"/>
      <c r="BD11" s="11"/>
      <c r="BE11" s="11"/>
    </row>
    <row r="12" spans="1:57" s="11" customFormat="1" ht="37.5" customHeight="1" thickBot="1">
      <c r="A12" s="276"/>
      <c r="B12" s="278"/>
      <c r="C12" s="231" t="s">
        <v>222</v>
      </c>
      <c r="D12" s="138">
        <v>0.03</v>
      </c>
      <c r="E12" s="145">
        <v>0</v>
      </c>
      <c r="F12" s="145">
        <f>IFERROR(MIN(E12*1,5),0)</f>
        <v>0</v>
      </c>
      <c r="G12" s="146">
        <f>F12</f>
        <v>0</v>
      </c>
      <c r="H12" s="145">
        <v>0</v>
      </c>
      <c r="I12" s="145">
        <f t="shared" ref="I12:I13" si="15">IFERROR(MIN(H12*1,5),0)</f>
        <v>0</v>
      </c>
      <c r="J12" s="146">
        <f t="shared" ref="J12:J13" si="16">I12</f>
        <v>0</v>
      </c>
      <c r="K12" s="145">
        <v>0</v>
      </c>
      <c r="L12" s="145">
        <f t="shared" ref="L12:L13" si="17">IFERROR(MIN(K12*1,5),0)</f>
        <v>0</v>
      </c>
      <c r="M12" s="146">
        <f t="shared" si="14"/>
        <v>0</v>
      </c>
    </row>
    <row r="13" spans="1:57" s="11" customFormat="1" ht="38.25" customHeight="1" thickBot="1">
      <c r="A13" s="277"/>
      <c r="B13" s="278"/>
      <c r="C13" s="263" t="s">
        <v>223</v>
      </c>
      <c r="D13" s="234">
        <v>0.04</v>
      </c>
      <c r="E13" s="145">
        <v>0</v>
      </c>
      <c r="F13" s="145">
        <f>IFERROR(MIN(E13*1,5),0)</f>
        <v>0</v>
      </c>
      <c r="G13" s="146">
        <f>F13</f>
        <v>0</v>
      </c>
      <c r="H13" s="145">
        <v>0</v>
      </c>
      <c r="I13" s="145">
        <f t="shared" si="15"/>
        <v>0</v>
      </c>
      <c r="J13" s="146">
        <f t="shared" si="16"/>
        <v>0</v>
      </c>
      <c r="K13" s="145">
        <v>0</v>
      </c>
      <c r="L13" s="145">
        <f t="shared" si="17"/>
        <v>0</v>
      </c>
      <c r="M13" s="146">
        <f t="shared" si="14"/>
        <v>0</v>
      </c>
    </row>
    <row r="14" spans="1:57" ht="68.25" customHeight="1" thickBot="1">
      <c r="A14" s="295" t="s">
        <v>219</v>
      </c>
      <c r="B14" s="293" t="s">
        <v>206</v>
      </c>
      <c r="C14" s="264" t="s">
        <v>108</v>
      </c>
      <c r="D14" s="262">
        <v>0.05</v>
      </c>
      <c r="E14" s="246">
        <v>0</v>
      </c>
      <c r="F14" s="145">
        <f>IFERROR(MIN(E14*1,5),0)</f>
        <v>0</v>
      </c>
      <c r="G14" s="247">
        <f>F14</f>
        <v>0</v>
      </c>
      <c r="H14" s="246">
        <v>0</v>
      </c>
      <c r="I14" s="145">
        <f>IFERROR(MIN(H14*1,5),0)</f>
        <v>0</v>
      </c>
      <c r="J14" s="247">
        <f>I14</f>
        <v>0</v>
      </c>
      <c r="K14" s="246">
        <v>0</v>
      </c>
      <c r="L14" s="145">
        <f>IFERROR(MIN(K14*1,5),0)</f>
        <v>0</v>
      </c>
      <c r="M14" s="247">
        <f>L14</f>
        <v>0</v>
      </c>
      <c r="N14" s="11"/>
      <c r="O14" s="11"/>
      <c r="P14" s="11"/>
      <c r="Q14" s="11"/>
      <c r="R14" s="11"/>
      <c r="S14" s="11"/>
      <c r="T14" s="11"/>
      <c r="U14" s="11"/>
      <c r="V14" s="11"/>
      <c r="W14" s="11"/>
      <c r="X14" s="11"/>
      <c r="Y14" s="11"/>
      <c r="Z14" s="11"/>
      <c r="AA14" s="11"/>
      <c r="AB14" s="11"/>
      <c r="AC14" s="11"/>
      <c r="AD14" s="11"/>
      <c r="AE14" s="11"/>
      <c r="AF14" s="11"/>
      <c r="AG14" s="11"/>
      <c r="AH14" s="11"/>
      <c r="AI14" s="11"/>
      <c r="AJ14" s="11"/>
      <c r="AK14" s="11"/>
      <c r="AL14" s="11"/>
      <c r="AM14" s="11"/>
      <c r="AN14" s="11"/>
      <c r="AO14" s="11"/>
      <c r="AP14" s="11"/>
      <c r="AQ14" s="11"/>
      <c r="AR14" s="11"/>
      <c r="AS14" s="11"/>
      <c r="AT14" s="11"/>
      <c r="AU14" s="11"/>
      <c r="AV14" s="11"/>
      <c r="AW14" s="11"/>
      <c r="AX14" s="11"/>
      <c r="AY14" s="11"/>
      <c r="AZ14" s="11"/>
      <c r="BA14" s="11"/>
      <c r="BB14" s="11"/>
      <c r="BC14" s="11"/>
      <c r="BD14" s="11"/>
      <c r="BE14" s="11"/>
    </row>
    <row r="15" spans="1:57" ht="54" customHeight="1" thickBot="1">
      <c r="A15" s="296"/>
      <c r="B15" s="294"/>
      <c r="C15" s="265" t="s">
        <v>224</v>
      </c>
      <c r="D15" s="239">
        <v>0.05</v>
      </c>
      <c r="E15" s="261"/>
      <c r="F15" s="254"/>
      <c r="G15" s="252"/>
      <c r="H15" s="261"/>
      <c r="I15" s="254"/>
      <c r="J15" s="252"/>
      <c r="K15" s="261"/>
      <c r="L15" s="254"/>
      <c r="M15" s="252"/>
      <c r="N15" s="11"/>
      <c r="O15" s="11"/>
      <c r="P15" s="11"/>
      <c r="Q15" s="11"/>
      <c r="R15" s="11"/>
      <c r="S15" s="11"/>
      <c r="T15" s="11"/>
      <c r="U15" s="11"/>
      <c r="V15" s="11"/>
      <c r="W15" s="11"/>
      <c r="X15" s="11"/>
      <c r="Y15" s="11"/>
      <c r="Z15" s="11"/>
      <c r="AA15" s="11"/>
      <c r="AB15" s="11"/>
      <c r="AC15" s="11"/>
      <c r="AD15" s="11"/>
      <c r="AE15" s="11"/>
      <c r="AF15" s="11"/>
      <c r="AG15" s="11"/>
      <c r="AH15" s="11"/>
      <c r="AI15" s="11"/>
      <c r="AJ15" s="11"/>
      <c r="AK15" s="11"/>
      <c r="AL15" s="11"/>
      <c r="AM15" s="11"/>
      <c r="AN15" s="11"/>
      <c r="AO15" s="11"/>
      <c r="AP15" s="11"/>
      <c r="AQ15" s="11"/>
      <c r="AR15" s="11"/>
      <c r="AS15" s="11"/>
      <c r="AT15" s="11"/>
      <c r="AU15" s="11"/>
      <c r="AV15" s="11"/>
      <c r="AW15" s="11"/>
      <c r="AX15" s="11"/>
      <c r="AY15" s="11"/>
      <c r="AZ15" s="11"/>
      <c r="BA15" s="11"/>
      <c r="BB15" s="11"/>
      <c r="BC15" s="11"/>
      <c r="BD15" s="11"/>
      <c r="BE15" s="11"/>
    </row>
    <row r="16" spans="1:57" ht="45" customHeight="1" thickBot="1">
      <c r="A16" s="229" t="s">
        <v>220</v>
      </c>
      <c r="B16" s="319" t="s">
        <v>197</v>
      </c>
      <c r="C16" s="320"/>
      <c r="D16" s="238">
        <v>0.3</v>
      </c>
      <c r="E16" s="250" t="s">
        <v>46</v>
      </c>
      <c r="F16" s="251">
        <f>'ממליצים על המציע'!D15</f>
        <v>0</v>
      </c>
      <c r="G16" s="252">
        <f>$D$16*F$16</f>
        <v>0</v>
      </c>
      <c r="H16" s="250" t="s">
        <v>46</v>
      </c>
      <c r="I16" s="251">
        <f>'ממליצים על המציע'!G15:I15</f>
        <v>0</v>
      </c>
      <c r="J16" s="252">
        <f t="shared" ref="J16" si="18">$D$16*I$16</f>
        <v>0</v>
      </c>
      <c r="K16" s="250" t="s">
        <v>46</v>
      </c>
      <c r="L16" s="251">
        <f>'ממליצים על המציע'!J15:L15</f>
        <v>0</v>
      </c>
      <c r="M16" s="252">
        <f t="shared" ref="M16" si="19">$D$16*L$16</f>
        <v>0</v>
      </c>
      <c r="N16" s="11"/>
      <c r="O16" s="11"/>
      <c r="P16" s="11"/>
      <c r="Q16" s="11"/>
      <c r="R16" s="11"/>
      <c r="S16" s="11"/>
      <c r="T16" s="11"/>
      <c r="U16" s="11"/>
      <c r="V16" s="11"/>
      <c r="W16" s="11"/>
      <c r="X16" s="11"/>
      <c r="Y16" s="11"/>
      <c r="Z16" s="11"/>
      <c r="AA16" s="11"/>
      <c r="AB16" s="11"/>
      <c r="AC16" s="11"/>
      <c r="AD16" s="11"/>
      <c r="AE16" s="11"/>
      <c r="AF16" s="11"/>
      <c r="AG16" s="11"/>
      <c r="AH16" s="11"/>
      <c r="AI16" s="11"/>
      <c r="AJ16" s="11"/>
      <c r="AK16" s="11"/>
      <c r="AL16" s="11"/>
      <c r="AM16" s="11"/>
      <c r="AN16" s="11"/>
      <c r="AO16" s="11"/>
      <c r="AP16" s="11"/>
      <c r="AQ16" s="11"/>
      <c r="AR16" s="11"/>
      <c r="AS16" s="11"/>
      <c r="AT16" s="11"/>
      <c r="AU16" s="11"/>
      <c r="AV16" s="11"/>
      <c r="AW16" s="11"/>
      <c r="AX16" s="11"/>
      <c r="AY16" s="11"/>
      <c r="AZ16" s="11"/>
      <c r="BA16" s="11"/>
      <c r="BB16" s="11"/>
      <c r="BC16" s="11"/>
      <c r="BD16" s="11"/>
      <c r="BE16" s="11"/>
    </row>
    <row r="17" spans="1:57" ht="27.75" customHeight="1" thickBot="1">
      <c r="A17" s="268"/>
      <c r="B17" s="323" t="s">
        <v>225</v>
      </c>
      <c r="C17" s="324"/>
      <c r="D17" s="267">
        <v>63</v>
      </c>
      <c r="E17" s="325" t="str">
        <f>IF(G17&gt;=63,"V","X")</f>
        <v>X</v>
      </c>
      <c r="F17" s="326"/>
      <c r="G17" s="266">
        <f>SUM(G4:G16)</f>
        <v>0</v>
      </c>
      <c r="H17" s="325" t="str">
        <f>IF(J17&gt;=63,"V","X")</f>
        <v>X</v>
      </c>
      <c r="I17" s="326"/>
      <c r="J17" s="266">
        <f>SUM(J4:J16)</f>
        <v>0</v>
      </c>
      <c r="K17" s="325" t="str">
        <f>IF(M17&gt;=63,"V","X")</f>
        <v>X</v>
      </c>
      <c r="L17" s="326"/>
      <c r="M17" s="266">
        <f>SUM(M4:M16)</f>
        <v>0</v>
      </c>
    </row>
    <row r="18" spans="1:57" ht="48.75" customHeight="1" thickBot="1">
      <c r="A18" s="253" t="s">
        <v>227</v>
      </c>
      <c r="B18" s="308" t="s">
        <v>102</v>
      </c>
      <c r="C18" s="309"/>
      <c r="D18" s="239">
        <v>0.1</v>
      </c>
      <c r="E18" s="243" t="s">
        <v>47</v>
      </c>
      <c r="F18" s="243">
        <f>ראיון!C13</f>
        <v>0</v>
      </c>
      <c r="G18" s="244">
        <f>$D$18*F$18</f>
        <v>0</v>
      </c>
      <c r="H18" s="243" t="s">
        <v>47</v>
      </c>
      <c r="I18" s="243">
        <f>ראיון!E13</f>
        <v>0</v>
      </c>
      <c r="J18" s="244">
        <f>$D$18*I$18</f>
        <v>0</v>
      </c>
      <c r="K18" s="243" t="s">
        <v>47</v>
      </c>
      <c r="L18" s="243">
        <f>ראיון!I13</f>
        <v>0</v>
      </c>
      <c r="M18" s="244">
        <f>$D$18*L$18</f>
        <v>0</v>
      </c>
      <c r="N18" s="11"/>
      <c r="O18" s="11"/>
      <c r="P18" s="11"/>
      <c r="Q18" s="11"/>
      <c r="R18" s="11"/>
      <c r="S18" s="11"/>
      <c r="T18" s="11"/>
      <c r="U18" s="11"/>
      <c r="V18" s="11"/>
      <c r="W18" s="11"/>
      <c r="X18" s="11"/>
      <c r="Y18" s="11"/>
      <c r="Z18" s="11"/>
      <c r="AA18" s="11"/>
      <c r="AB18" s="11"/>
      <c r="AC18" s="11"/>
      <c r="AD18" s="11"/>
      <c r="AE18" s="11"/>
      <c r="AF18" s="11"/>
      <c r="AG18" s="11"/>
      <c r="AH18" s="11"/>
      <c r="AI18" s="11"/>
      <c r="AJ18" s="11"/>
      <c r="AK18" s="11"/>
      <c r="AL18" s="11"/>
      <c r="AM18" s="11"/>
      <c r="AN18" s="11"/>
      <c r="AO18" s="11"/>
      <c r="AP18" s="11"/>
      <c r="AQ18" s="11"/>
      <c r="AR18" s="11"/>
      <c r="AS18" s="11"/>
      <c r="AT18" s="11"/>
      <c r="AU18" s="11"/>
      <c r="AV18" s="11"/>
      <c r="AW18" s="11"/>
      <c r="AX18" s="11"/>
      <c r="AY18" s="11"/>
      <c r="AZ18" s="11"/>
      <c r="BA18" s="11"/>
      <c r="BB18" s="11"/>
      <c r="BC18" s="11"/>
      <c r="BD18" s="11"/>
      <c r="BE18" s="11"/>
    </row>
    <row r="19" spans="1:57" ht="41.25" customHeight="1" thickBot="1">
      <c r="A19" s="310" t="s">
        <v>7</v>
      </c>
      <c r="B19" s="311"/>
      <c r="C19" s="312"/>
      <c r="D19" s="147">
        <f>SUM(D4:D16)+D18</f>
        <v>0.99999999999999989</v>
      </c>
      <c r="E19" s="313">
        <f>SUM(G4:G16)+G18</f>
        <v>0</v>
      </c>
      <c r="F19" s="314"/>
      <c r="G19" s="315"/>
      <c r="H19" s="313">
        <f t="shared" ref="H19" si="20">SUM(J4:J16)+J18</f>
        <v>0</v>
      </c>
      <c r="I19" s="314"/>
      <c r="J19" s="315"/>
      <c r="K19" s="313">
        <f t="shared" ref="K19" si="21">SUM(M4:M16)+M18</f>
        <v>0</v>
      </c>
      <c r="L19" s="314"/>
      <c r="M19" s="315"/>
    </row>
    <row r="20" spans="1:57" ht="27.75" customHeight="1" thickBot="1">
      <c r="A20" s="22"/>
      <c r="B20" s="321" t="s">
        <v>48</v>
      </c>
      <c r="C20" s="322"/>
      <c r="D20" s="19">
        <v>70</v>
      </c>
      <c r="E20" s="316" t="str">
        <f>IF(E19&gt;=$D$20,"V","X")</f>
        <v>X</v>
      </c>
      <c r="F20" s="317"/>
      <c r="G20" s="318"/>
      <c r="H20" s="316" t="str">
        <f t="shared" ref="H20" si="22">IF(H19&gt;=$D$20,"V","X")</f>
        <v>X</v>
      </c>
      <c r="I20" s="317"/>
      <c r="J20" s="318"/>
      <c r="K20" s="316" t="str">
        <f t="shared" ref="K20" si="23">IF(K19&gt;=$D$20,"V","X")</f>
        <v>X</v>
      </c>
      <c r="L20" s="317"/>
      <c r="M20" s="318"/>
    </row>
  </sheetData>
  <sheetProtection selectLockedCells="1" selectUnlockedCells="1"/>
  <mergeCells count="41">
    <mergeCell ref="H17:I17"/>
    <mergeCell ref="K17:L17"/>
    <mergeCell ref="K19:M19"/>
    <mergeCell ref="H20:J20"/>
    <mergeCell ref="K20:M20"/>
    <mergeCell ref="H19:J19"/>
    <mergeCell ref="B18:C18"/>
    <mergeCell ref="A19:C19"/>
    <mergeCell ref="E19:G19"/>
    <mergeCell ref="E20:G20"/>
    <mergeCell ref="B16:C16"/>
    <mergeCell ref="B20:C20"/>
    <mergeCell ref="B17:C17"/>
    <mergeCell ref="E17:F17"/>
    <mergeCell ref="B14:B15"/>
    <mergeCell ref="A14:A15"/>
    <mergeCell ref="B4:B6"/>
    <mergeCell ref="A4:A6"/>
    <mergeCell ref="F9:F10"/>
    <mergeCell ref="D9:D10"/>
    <mergeCell ref="A9:A10"/>
    <mergeCell ref="C9:C10"/>
    <mergeCell ref="B9:B10"/>
    <mergeCell ref="K1:M1"/>
    <mergeCell ref="H1:J1"/>
    <mergeCell ref="H2:J2"/>
    <mergeCell ref="K2:M2"/>
    <mergeCell ref="B1:C3"/>
    <mergeCell ref="E1:G1"/>
    <mergeCell ref="E2:G2"/>
    <mergeCell ref="M9:M10"/>
    <mergeCell ref="B8:C8"/>
    <mergeCell ref="A11:A13"/>
    <mergeCell ref="B11:B13"/>
    <mergeCell ref="E9:E10"/>
    <mergeCell ref="H9:H10"/>
    <mergeCell ref="K9:K10"/>
    <mergeCell ref="I9:I10"/>
    <mergeCell ref="L9:L10"/>
    <mergeCell ref="G9:G10"/>
    <mergeCell ref="J9:J10"/>
  </mergeCells>
  <conditionalFormatting sqref="E20:M20">
    <cfRule type="containsText" dxfId="7" priority="13" operator="containsText" text="X">
      <formula>NOT(ISERROR(SEARCH("X",E20)))</formula>
    </cfRule>
    <cfRule type="containsText" dxfId="6" priority="14" operator="containsText" text="V">
      <formula>NOT(ISERROR(SEARCH("V",E20)))</formula>
    </cfRule>
  </conditionalFormatting>
  <conditionalFormatting sqref="E17 G17">
    <cfRule type="containsText" dxfId="5" priority="7" operator="containsText" text="X">
      <formula>NOT(ISERROR(SEARCH("X",E17)))</formula>
    </cfRule>
    <cfRule type="containsText" dxfId="4" priority="8" operator="containsText" text="V">
      <formula>NOT(ISERROR(SEARCH("V",E17)))</formula>
    </cfRule>
  </conditionalFormatting>
  <conditionalFormatting sqref="H17 J17">
    <cfRule type="containsText" dxfId="3" priority="3" operator="containsText" text="X">
      <formula>NOT(ISERROR(SEARCH("X",H17)))</formula>
    </cfRule>
    <cfRule type="containsText" dxfId="2" priority="4" operator="containsText" text="V">
      <formula>NOT(ISERROR(SEARCH("V",H17)))</formula>
    </cfRule>
  </conditionalFormatting>
  <conditionalFormatting sqref="K17 M17">
    <cfRule type="containsText" dxfId="1" priority="1" operator="containsText" text="X">
      <formula>NOT(ISERROR(SEARCH("X",K17)))</formula>
    </cfRule>
    <cfRule type="containsText" dxfId="0" priority="2" operator="containsText" text="V">
      <formula>NOT(ISERROR(SEARCH("V",K17)))</formula>
    </cfRule>
  </conditionalFormatting>
  <dataValidations disablePrompts="1" count="1">
    <dataValidation operator="lessThanOrEqual" allowBlank="1" showInputMessage="1" showErrorMessage="1" sqref="E18 K18 H9 H18 E11:E13 E9 H11:H13 K11:K13 K9"/>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6"/>
  <sheetViews>
    <sheetView rightToLeft="1" zoomScale="80" zoomScaleNormal="80" workbookViewId="0">
      <selection activeCell="D9" sqref="D9:E9"/>
    </sheetView>
  </sheetViews>
  <sheetFormatPr defaultRowHeight="14.25"/>
  <cols>
    <col min="2" max="2" width="51.625" customWidth="1"/>
    <col min="3" max="3" width="9.625" customWidth="1"/>
    <col min="4" max="4" width="8.375" customWidth="1"/>
    <col min="5" max="5" width="30.375" customWidth="1"/>
    <col min="6" max="6" width="9.375" customWidth="1"/>
    <col min="7" max="7" width="35" customWidth="1"/>
    <col min="8" max="8" width="28.75" hidden="1" customWidth="1"/>
    <col min="9" max="9" width="13.375" hidden="1" customWidth="1"/>
    <col min="10" max="10" width="8.75" customWidth="1"/>
    <col min="11" max="11" width="35.125" customWidth="1"/>
    <col min="13" max="13" width="16.375" customWidth="1"/>
  </cols>
  <sheetData>
    <row r="1" spans="1:11" ht="16.149999999999999" thickBot="1">
      <c r="A1" s="41"/>
      <c r="B1" s="41"/>
      <c r="C1" s="41"/>
      <c r="D1" s="41"/>
      <c r="E1" s="41"/>
      <c r="F1" s="41"/>
      <c r="G1" s="41"/>
      <c r="H1" s="41"/>
      <c r="I1" s="41"/>
      <c r="J1" s="41"/>
      <c r="K1" s="41"/>
    </row>
    <row r="2" spans="1:11" ht="19.5" thickBot="1">
      <c r="A2" s="42"/>
      <c r="B2" s="43"/>
      <c r="C2" s="43"/>
      <c r="D2" s="327">
        <v>1</v>
      </c>
      <c r="E2" s="328"/>
      <c r="F2" s="327">
        <v>2</v>
      </c>
      <c r="G2" s="328"/>
      <c r="H2" s="327" t="s">
        <v>42</v>
      </c>
      <c r="I2" s="328"/>
      <c r="J2" s="327">
        <v>3</v>
      </c>
      <c r="K2" s="328"/>
    </row>
    <row r="3" spans="1:11" ht="14.25" customHeight="1">
      <c r="A3" s="339" t="s">
        <v>98</v>
      </c>
      <c r="B3" s="340"/>
      <c r="C3" s="335" t="s">
        <v>56</v>
      </c>
      <c r="D3" s="329">
        <f>'תנאי-סף'!D3</f>
        <v>0</v>
      </c>
      <c r="E3" s="330"/>
      <c r="F3" s="329">
        <f>'תנאי-סף'!E3</f>
        <v>0</v>
      </c>
      <c r="G3" s="330"/>
      <c r="H3" s="329"/>
      <c r="I3" s="330"/>
      <c r="J3" s="329">
        <f>'תנאי-סף'!F3</f>
        <v>0</v>
      </c>
      <c r="K3" s="330"/>
    </row>
    <row r="4" spans="1:11" ht="22.5" customHeight="1" thickBot="1">
      <c r="A4" s="341"/>
      <c r="B4" s="342"/>
      <c r="C4" s="336"/>
      <c r="D4" s="331"/>
      <c r="E4" s="332"/>
      <c r="F4" s="331"/>
      <c r="G4" s="332"/>
      <c r="H4" s="331"/>
      <c r="I4" s="332"/>
      <c r="J4" s="331"/>
      <c r="K4" s="332"/>
    </row>
    <row r="5" spans="1:11" ht="35.25" customHeight="1" thickBot="1">
      <c r="A5" s="40"/>
      <c r="B5" s="130"/>
      <c r="C5" s="131" t="s">
        <v>57</v>
      </c>
      <c r="D5" s="149" t="s">
        <v>50</v>
      </c>
      <c r="E5" s="150" t="s">
        <v>51</v>
      </c>
      <c r="F5" s="149" t="s">
        <v>50</v>
      </c>
      <c r="G5" s="150" t="s">
        <v>51</v>
      </c>
      <c r="H5" s="149" t="s">
        <v>50</v>
      </c>
      <c r="I5" s="150" t="s">
        <v>51</v>
      </c>
      <c r="J5" s="151" t="s">
        <v>50</v>
      </c>
      <c r="K5" s="150" t="s">
        <v>51</v>
      </c>
    </row>
    <row r="6" spans="1:11" ht="74.25" customHeight="1">
      <c r="A6" s="343" t="s">
        <v>44</v>
      </c>
      <c r="B6" s="128" t="s">
        <v>100</v>
      </c>
      <c r="C6" s="132">
        <v>0.4</v>
      </c>
      <c r="D6" s="44">
        <v>0</v>
      </c>
      <c r="E6" s="45"/>
      <c r="F6" s="46"/>
      <c r="G6" s="45"/>
      <c r="H6" s="47"/>
      <c r="I6" s="48"/>
      <c r="J6" s="46"/>
      <c r="K6" s="45"/>
    </row>
    <row r="7" spans="1:11" ht="47.25" customHeight="1">
      <c r="A7" s="344"/>
      <c r="B7" s="129" t="s">
        <v>99</v>
      </c>
      <c r="C7" s="133">
        <v>0.3</v>
      </c>
      <c r="D7" s="49">
        <v>0</v>
      </c>
      <c r="E7" s="50"/>
      <c r="F7" s="49"/>
      <c r="G7" s="50"/>
      <c r="H7" s="51"/>
      <c r="I7" s="52"/>
      <c r="J7" s="49"/>
      <c r="K7" s="50"/>
    </row>
    <row r="8" spans="1:11" ht="58.5" customHeight="1" thickBot="1">
      <c r="A8" s="344"/>
      <c r="B8" s="129" t="s">
        <v>101</v>
      </c>
      <c r="C8" s="133">
        <v>0.3</v>
      </c>
      <c r="D8" s="49">
        <v>0</v>
      </c>
      <c r="E8" s="50"/>
      <c r="F8" s="49"/>
      <c r="G8" s="50"/>
      <c r="H8" s="51"/>
      <c r="I8" s="52"/>
      <c r="J8" s="49"/>
      <c r="K8" s="50"/>
    </row>
    <row r="9" spans="1:11" ht="46.5" customHeight="1" thickBot="1">
      <c r="A9" s="337" t="s">
        <v>39</v>
      </c>
      <c r="B9" s="338"/>
      <c r="C9" s="134">
        <f>SUM(C6:C8)</f>
        <v>1</v>
      </c>
      <c r="D9" s="333">
        <f>SUMPRODUCT($C$6:$C$8,D$6:D$8)*10</f>
        <v>0</v>
      </c>
      <c r="E9" s="334"/>
      <c r="F9" s="333">
        <f>SUMPRODUCT($C$6:$C$8,F$6:F$8)*10</f>
        <v>0</v>
      </c>
      <c r="G9" s="334"/>
      <c r="H9" s="135">
        <f>SUMPRODUCT($C$6:$C$8,H$6:H$8)*10</f>
        <v>0</v>
      </c>
      <c r="I9" s="136"/>
      <c r="J9" s="333">
        <f>SUMPRODUCT($C$6:$C$8,J$6:J$8)*10</f>
        <v>0</v>
      </c>
      <c r="K9" s="334"/>
    </row>
    <row r="10" spans="1:11" ht="15.6">
      <c r="A10" s="41"/>
      <c r="B10" s="41"/>
      <c r="C10" s="41"/>
      <c r="D10" s="41"/>
      <c r="E10" s="41"/>
      <c r="F10" s="41"/>
      <c r="G10" s="41"/>
      <c r="H10" s="41"/>
      <c r="I10" s="41"/>
      <c r="J10" s="41"/>
      <c r="K10" s="41"/>
    </row>
    <row r="11" spans="1:11" ht="15.6">
      <c r="A11" s="41"/>
      <c r="B11" s="41"/>
      <c r="C11" s="41"/>
      <c r="D11" s="41"/>
      <c r="E11" s="41"/>
      <c r="F11" s="41"/>
      <c r="G11" s="41"/>
      <c r="H11" s="41"/>
      <c r="I11" s="41"/>
      <c r="J11" s="41"/>
      <c r="K11" s="41"/>
    </row>
    <row r="12" spans="1:11" ht="15.6">
      <c r="A12" s="41"/>
      <c r="B12" s="41"/>
      <c r="C12" s="41"/>
      <c r="D12" s="41"/>
      <c r="E12" s="41"/>
      <c r="F12" s="41"/>
      <c r="G12" s="41"/>
      <c r="H12" s="41"/>
      <c r="I12" s="41"/>
      <c r="J12" s="41"/>
      <c r="K12" s="41"/>
    </row>
    <row r="13" spans="1:11" ht="15.6">
      <c r="A13" s="41"/>
      <c r="B13" s="41"/>
      <c r="C13" s="41"/>
      <c r="D13" s="41"/>
      <c r="E13" s="41"/>
      <c r="F13" s="41"/>
      <c r="G13" s="41"/>
      <c r="H13" s="41"/>
      <c r="I13" s="41"/>
      <c r="J13" s="41"/>
      <c r="K13" s="41"/>
    </row>
    <row r="14" spans="1:11" ht="15.6">
      <c r="A14" s="41"/>
      <c r="B14" s="41"/>
      <c r="C14" s="41"/>
      <c r="D14" s="41"/>
      <c r="E14" s="41"/>
      <c r="F14" s="41"/>
      <c r="G14" s="41"/>
      <c r="H14" s="41"/>
      <c r="I14" s="41"/>
      <c r="J14" s="41"/>
      <c r="K14" s="41"/>
    </row>
    <row r="15" spans="1:11" ht="15.6">
      <c r="A15" s="41"/>
      <c r="B15" s="41"/>
      <c r="C15" s="41"/>
      <c r="D15" s="41"/>
      <c r="E15" s="41"/>
      <c r="F15" s="41"/>
      <c r="G15" s="41"/>
      <c r="H15" s="41"/>
      <c r="I15" s="41"/>
      <c r="J15" s="41"/>
      <c r="K15" s="41"/>
    </row>
    <row r="16" spans="1:11" ht="15.6">
      <c r="A16" s="41"/>
      <c r="B16" s="41"/>
      <c r="C16" s="41"/>
      <c r="D16" s="41"/>
      <c r="E16" s="41"/>
      <c r="F16" s="41"/>
      <c r="G16" s="41"/>
      <c r="H16" s="41"/>
      <c r="I16" s="41"/>
      <c r="J16" s="41"/>
      <c r="K16" s="41"/>
    </row>
  </sheetData>
  <mergeCells count="15">
    <mergeCell ref="C3:C4"/>
    <mergeCell ref="A9:B9"/>
    <mergeCell ref="A3:B4"/>
    <mergeCell ref="A6:A8"/>
    <mergeCell ref="J9:K9"/>
    <mergeCell ref="F9:G9"/>
    <mergeCell ref="J2:K2"/>
    <mergeCell ref="J3:K4"/>
    <mergeCell ref="D9:E9"/>
    <mergeCell ref="D2:E2"/>
    <mergeCell ref="D3:E4"/>
    <mergeCell ref="F2:G2"/>
    <mergeCell ref="F3:G4"/>
    <mergeCell ref="H3:I4"/>
    <mergeCell ref="H2:I2"/>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O15"/>
  <sheetViews>
    <sheetView rightToLeft="1" zoomScaleNormal="100" workbookViewId="0">
      <selection activeCell="D10" sqref="D10:F13"/>
    </sheetView>
  </sheetViews>
  <sheetFormatPr defaultRowHeight="14.25"/>
  <cols>
    <col min="1" max="1" width="12.875" customWidth="1"/>
    <col min="2" max="2" width="18.75" customWidth="1"/>
    <col min="3" max="3" width="9.125" customWidth="1"/>
    <col min="4" max="4" width="12.625" customWidth="1"/>
    <col min="5" max="6" width="14.25" customWidth="1"/>
    <col min="7" max="7" width="14.125" bestFit="1" customWidth="1"/>
    <col min="8" max="8" width="11.375" customWidth="1"/>
    <col min="9" max="9" width="12.875" customWidth="1"/>
    <col min="10" max="10" width="13.625" customWidth="1"/>
    <col min="11" max="11" width="12.125" customWidth="1"/>
    <col min="12" max="12" width="15.25" customWidth="1"/>
  </cols>
  <sheetData>
    <row r="2" spans="1:15" ht="14.45" thickBot="1"/>
    <row r="3" spans="1:15" ht="29.25" customHeight="1" thickBot="1">
      <c r="A3" s="345" t="s">
        <v>32</v>
      </c>
      <c r="B3" s="346"/>
      <c r="C3" s="346"/>
      <c r="D3" s="360">
        <v>1</v>
      </c>
      <c r="E3" s="361"/>
      <c r="F3" s="362"/>
      <c r="G3" s="360">
        <v>2</v>
      </c>
      <c r="H3" s="361"/>
      <c r="I3" s="362"/>
      <c r="J3" s="360">
        <v>3</v>
      </c>
      <c r="K3" s="361"/>
      <c r="L3" s="362"/>
    </row>
    <row r="4" spans="1:15" ht="36.75" customHeight="1">
      <c r="A4" s="347"/>
      <c r="B4" s="348"/>
      <c r="C4" s="348"/>
      <c r="D4" s="360"/>
      <c r="E4" s="361"/>
      <c r="F4" s="362"/>
      <c r="G4" s="360"/>
      <c r="H4" s="361"/>
      <c r="I4" s="362"/>
      <c r="J4" s="360"/>
      <c r="K4" s="361"/>
      <c r="L4" s="362"/>
      <c r="O4" s="21"/>
    </row>
    <row r="5" spans="1:15" ht="25.5" customHeight="1" thickBot="1">
      <c r="A5" s="349"/>
      <c r="B5" s="350"/>
      <c r="C5" s="350"/>
      <c r="D5" s="53" t="s">
        <v>40</v>
      </c>
      <c r="E5" s="54" t="s">
        <v>41</v>
      </c>
      <c r="F5" s="55" t="s">
        <v>52</v>
      </c>
      <c r="G5" s="53" t="s">
        <v>40</v>
      </c>
      <c r="H5" s="54" t="s">
        <v>41</v>
      </c>
      <c r="I5" s="55" t="s">
        <v>52</v>
      </c>
      <c r="J5" s="53" t="s">
        <v>40</v>
      </c>
      <c r="K5" s="54" t="s">
        <v>41</v>
      </c>
      <c r="L5" s="55" t="s">
        <v>52</v>
      </c>
    </row>
    <row r="6" spans="1:15" ht="16.5" thickBot="1">
      <c r="A6" s="351" t="s">
        <v>33</v>
      </c>
      <c r="B6" s="56" t="s">
        <v>34</v>
      </c>
      <c r="C6" s="354" t="s">
        <v>3</v>
      </c>
      <c r="D6" s="60"/>
      <c r="E6" s="61"/>
      <c r="F6" s="62"/>
      <c r="G6" s="63"/>
      <c r="H6" s="61"/>
      <c r="I6" s="64"/>
      <c r="J6" s="60"/>
      <c r="K6" s="61"/>
      <c r="L6" s="66"/>
    </row>
    <row r="7" spans="1:15" ht="35.25" customHeight="1">
      <c r="A7" s="352"/>
      <c r="B7" s="57" t="s">
        <v>35</v>
      </c>
      <c r="C7" s="355"/>
      <c r="D7" s="63"/>
      <c r="E7" s="65"/>
      <c r="F7" s="62"/>
      <c r="G7" s="63"/>
      <c r="H7" s="65"/>
      <c r="I7" s="64"/>
      <c r="J7" s="60"/>
      <c r="K7" s="61"/>
      <c r="L7" s="66"/>
    </row>
    <row r="8" spans="1:15" ht="15.75">
      <c r="A8" s="352"/>
      <c r="B8" s="58" t="s">
        <v>36</v>
      </c>
      <c r="C8" s="355"/>
      <c r="D8" s="63"/>
      <c r="E8" s="65"/>
      <c r="F8" s="67"/>
      <c r="G8" s="60"/>
      <c r="H8" s="61"/>
      <c r="I8" s="64"/>
      <c r="J8" s="60"/>
      <c r="K8" s="61"/>
      <c r="L8" s="68"/>
    </row>
    <row r="9" spans="1:15" ht="16.5" thickBot="1">
      <c r="A9" s="353"/>
      <c r="B9" s="113" t="s">
        <v>37</v>
      </c>
      <c r="C9" s="355"/>
      <c r="D9" s="63"/>
      <c r="E9" s="69"/>
      <c r="F9" s="70"/>
      <c r="G9" s="63"/>
      <c r="H9" s="69"/>
      <c r="I9" s="70"/>
      <c r="J9" s="60"/>
      <c r="K9" s="69"/>
      <c r="L9" s="71"/>
    </row>
    <row r="10" spans="1:15" ht="28.5" customHeight="1">
      <c r="A10" s="356" t="s">
        <v>38</v>
      </c>
      <c r="B10" s="140" t="s">
        <v>109</v>
      </c>
      <c r="C10" s="141">
        <v>0.25</v>
      </c>
      <c r="D10" s="119"/>
      <c r="E10" s="72"/>
      <c r="F10" s="73"/>
      <c r="G10" s="49"/>
      <c r="H10" s="72"/>
      <c r="I10" s="73"/>
      <c r="J10" s="49"/>
      <c r="K10" s="72"/>
      <c r="L10" s="73"/>
    </row>
    <row r="11" spans="1:15" ht="37.5" customHeight="1">
      <c r="A11" s="356"/>
      <c r="B11" s="118" t="s">
        <v>110</v>
      </c>
      <c r="C11" s="142">
        <v>0.25</v>
      </c>
      <c r="D11" s="119"/>
      <c r="E11" s="72"/>
      <c r="F11" s="73"/>
      <c r="G11" s="49"/>
      <c r="H11" s="72"/>
      <c r="I11" s="73"/>
      <c r="J11" s="49"/>
      <c r="K11" s="72"/>
      <c r="L11" s="73"/>
    </row>
    <row r="12" spans="1:15" ht="47.25" customHeight="1">
      <c r="A12" s="356"/>
      <c r="B12" s="118" t="s">
        <v>30</v>
      </c>
      <c r="C12" s="142">
        <v>0.25</v>
      </c>
      <c r="D12" s="119"/>
      <c r="E12" s="72"/>
      <c r="F12" s="73"/>
      <c r="G12" s="49"/>
      <c r="H12" s="72"/>
      <c r="I12" s="73"/>
      <c r="J12" s="49"/>
      <c r="K12" s="72"/>
      <c r="L12" s="73"/>
    </row>
    <row r="13" spans="1:15" ht="33" customHeight="1" thickBot="1">
      <c r="A13" s="357"/>
      <c r="B13" s="115" t="s">
        <v>111</v>
      </c>
      <c r="C13" s="142">
        <v>0.25</v>
      </c>
      <c r="D13" s="120"/>
      <c r="E13" s="75"/>
      <c r="F13" s="76"/>
      <c r="G13" s="74"/>
      <c r="H13" s="75"/>
      <c r="I13" s="76"/>
      <c r="J13" s="74"/>
      <c r="K13" s="75"/>
      <c r="L13" s="76"/>
    </row>
    <row r="14" spans="1:15" ht="23.25" customHeight="1" thickBot="1">
      <c r="A14" s="59"/>
      <c r="B14" s="59" t="s">
        <v>45</v>
      </c>
      <c r="C14" s="143">
        <f>SUM(C10:C13)</f>
        <v>1</v>
      </c>
      <c r="D14" s="139">
        <f>SUMPRODUCT($C$10:$C$13,D$10:D$13)*10</f>
        <v>0</v>
      </c>
      <c r="E14" s="78">
        <f t="shared" ref="E14:L14" si="0">SUMPRODUCT($C$10:$C$13,E$10:E$13)*10</f>
        <v>0</v>
      </c>
      <c r="F14" s="78">
        <f>SUMPRODUCT($C$10:$C$13,F$10:F$13)*10</f>
        <v>0</v>
      </c>
      <c r="G14" s="77">
        <f t="shared" si="0"/>
        <v>0</v>
      </c>
      <c r="H14" s="78">
        <f t="shared" si="0"/>
        <v>0</v>
      </c>
      <c r="I14" s="78">
        <f t="shared" si="0"/>
        <v>0</v>
      </c>
      <c r="J14" s="77">
        <f t="shared" si="0"/>
        <v>0</v>
      </c>
      <c r="K14" s="78">
        <f t="shared" si="0"/>
        <v>0</v>
      </c>
      <c r="L14" s="79">
        <f t="shared" si="0"/>
        <v>0</v>
      </c>
    </row>
    <row r="15" spans="1:15" ht="20.25" customHeight="1" thickBot="1">
      <c r="A15" s="358" t="s">
        <v>39</v>
      </c>
      <c r="B15" s="359"/>
      <c r="C15" s="359"/>
      <c r="D15" s="363">
        <f>AVERAGE(D$14:E$14)</f>
        <v>0</v>
      </c>
      <c r="E15" s="364"/>
      <c r="F15" s="365"/>
      <c r="G15" s="363">
        <f t="shared" ref="G15" si="1">AVERAGE(G$14:H$14)</f>
        <v>0</v>
      </c>
      <c r="H15" s="364"/>
      <c r="I15" s="365"/>
      <c r="J15" s="363">
        <f t="shared" ref="J15" si="2">AVERAGE(J$14:K$14)</f>
        <v>0</v>
      </c>
      <c r="K15" s="364"/>
      <c r="L15" s="365"/>
    </row>
  </sheetData>
  <mergeCells count="14">
    <mergeCell ref="G3:I3"/>
    <mergeCell ref="D3:F3"/>
    <mergeCell ref="J3:L3"/>
    <mergeCell ref="D15:F15"/>
    <mergeCell ref="G15:I15"/>
    <mergeCell ref="J15:L15"/>
    <mergeCell ref="D4:F4"/>
    <mergeCell ref="G4:I4"/>
    <mergeCell ref="J4:L4"/>
    <mergeCell ref="A3:C5"/>
    <mergeCell ref="A6:A9"/>
    <mergeCell ref="C6:C9"/>
    <mergeCell ref="A10:A13"/>
    <mergeCell ref="A15:C15"/>
  </mergeCells>
  <dataValidations count="1">
    <dataValidation type="whole" allowBlank="1" showInputMessage="1" showErrorMessage="1" sqref="D10:K13">
      <formula1>1</formula1>
      <formula2>10</formula2>
    </dataValidation>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J15"/>
  <sheetViews>
    <sheetView rightToLeft="1" workbookViewId="0">
      <selection activeCell="A10" sqref="A10"/>
    </sheetView>
  </sheetViews>
  <sheetFormatPr defaultRowHeight="14.25"/>
  <cols>
    <col min="1" max="1" width="34.125" customWidth="1"/>
    <col min="2" max="2" width="8" customWidth="1"/>
    <col min="4" max="4" width="25.375" customWidth="1"/>
    <col min="6" max="6" width="25.375" customWidth="1"/>
    <col min="7" max="8" width="0" hidden="1" customWidth="1"/>
    <col min="10" max="10" width="23.375" customWidth="1"/>
  </cols>
  <sheetData>
    <row r="2" spans="1:10" ht="14.45" thickBot="1">
      <c r="A2" s="92"/>
      <c r="B2" s="92"/>
      <c r="C2" s="92"/>
      <c r="D2" s="92"/>
      <c r="E2" s="92"/>
      <c r="F2" s="92"/>
      <c r="G2" s="92"/>
      <c r="H2" s="92"/>
      <c r="I2" s="92"/>
      <c r="J2" s="92"/>
    </row>
    <row r="3" spans="1:10" ht="33" customHeight="1" thickBot="1">
      <c r="A3" s="371" t="s">
        <v>63</v>
      </c>
      <c r="B3" s="372"/>
      <c r="C3" s="368">
        <v>1</v>
      </c>
      <c r="D3" s="369"/>
      <c r="E3" s="368">
        <v>2</v>
      </c>
      <c r="F3" s="369"/>
      <c r="G3" s="368"/>
      <c r="H3" s="370"/>
      <c r="I3" s="368">
        <v>3</v>
      </c>
      <c r="J3" s="369"/>
    </row>
    <row r="4" spans="1:10" ht="33" customHeight="1">
      <c r="A4" s="366" t="s">
        <v>25</v>
      </c>
      <c r="B4" s="367"/>
      <c r="C4" s="373">
        <f>'תנאי-סף'!D3</f>
        <v>0</v>
      </c>
      <c r="D4" s="374"/>
      <c r="E4" s="373">
        <f>'תנאי-סף'!E3</f>
        <v>0</v>
      </c>
      <c r="F4" s="374"/>
      <c r="G4" s="373"/>
      <c r="H4" s="375"/>
      <c r="I4" s="373">
        <f>'תנאי-סף'!F3</f>
        <v>0</v>
      </c>
      <c r="J4" s="374"/>
    </row>
    <row r="5" spans="1:10" ht="32.25" customHeight="1">
      <c r="A5" s="379" t="s">
        <v>31</v>
      </c>
      <c r="B5" s="379"/>
      <c r="C5" s="380"/>
      <c r="D5" s="380"/>
      <c r="E5" s="380"/>
      <c r="F5" s="380"/>
      <c r="G5" s="380"/>
      <c r="H5" s="380"/>
      <c r="I5" s="380"/>
      <c r="J5" s="380"/>
    </row>
    <row r="6" spans="1:10" ht="31.5" customHeight="1">
      <c r="A6" s="379" t="s">
        <v>43</v>
      </c>
      <c r="B6" s="379"/>
      <c r="C6" s="380"/>
      <c r="D6" s="380"/>
      <c r="E6" s="380"/>
      <c r="F6" s="380"/>
      <c r="G6" s="380"/>
      <c r="H6" s="380"/>
      <c r="I6" s="380"/>
      <c r="J6" s="380"/>
    </row>
    <row r="7" spans="1:10" ht="31.5" customHeight="1" thickBot="1">
      <c r="A7" s="121" t="s">
        <v>61</v>
      </c>
      <c r="B7" s="122" t="s">
        <v>57</v>
      </c>
      <c r="C7" s="123" t="s">
        <v>60</v>
      </c>
      <c r="D7" s="124" t="s">
        <v>59</v>
      </c>
      <c r="E7" s="123" t="s">
        <v>60</v>
      </c>
      <c r="F7" s="124" t="s">
        <v>59</v>
      </c>
      <c r="G7" s="123" t="s">
        <v>60</v>
      </c>
      <c r="H7" s="124" t="s">
        <v>59</v>
      </c>
      <c r="I7" s="123" t="s">
        <v>60</v>
      </c>
      <c r="J7" s="124" t="s">
        <v>59</v>
      </c>
    </row>
    <row r="8" spans="1:10" ht="31.5">
      <c r="A8" s="57" t="s">
        <v>105</v>
      </c>
      <c r="B8" s="161">
        <v>0.2</v>
      </c>
      <c r="C8" s="94"/>
      <c r="D8" s="98"/>
      <c r="E8" s="94"/>
      <c r="F8" s="98"/>
      <c r="G8" s="97"/>
      <c r="H8" s="93"/>
      <c r="I8" s="94"/>
      <c r="J8" s="98"/>
    </row>
    <row r="9" spans="1:10" ht="31.5">
      <c r="A9" s="58" t="s">
        <v>106</v>
      </c>
      <c r="B9" s="162">
        <v>0.3</v>
      </c>
      <c r="C9" s="94"/>
      <c r="D9" s="98"/>
      <c r="E9" s="94"/>
      <c r="F9" s="98"/>
      <c r="G9" s="97"/>
      <c r="H9" s="93"/>
      <c r="I9" s="94"/>
      <c r="J9" s="98"/>
    </row>
    <row r="10" spans="1:10" ht="31.5">
      <c r="A10" s="58" t="s">
        <v>205</v>
      </c>
      <c r="B10" s="163">
        <v>0.2</v>
      </c>
      <c r="C10" s="94"/>
      <c r="D10" s="98"/>
      <c r="E10" s="94"/>
      <c r="F10" s="98"/>
      <c r="G10" s="97"/>
      <c r="H10" s="93"/>
      <c r="I10" s="94"/>
      <c r="J10" s="98"/>
    </row>
    <row r="11" spans="1:10" ht="16.5" thickBot="1">
      <c r="A11" s="58" t="s">
        <v>104</v>
      </c>
      <c r="B11" s="164">
        <v>0.2</v>
      </c>
      <c r="C11" s="94"/>
      <c r="D11" s="98"/>
      <c r="E11" s="94"/>
      <c r="F11" s="98"/>
      <c r="G11" s="97"/>
      <c r="H11" s="93"/>
      <c r="I11" s="94"/>
      <c r="J11" s="98"/>
    </row>
    <row r="12" spans="1:10" ht="16.5" thickBot="1">
      <c r="A12" s="166" t="s">
        <v>103</v>
      </c>
      <c r="B12" s="165">
        <v>0.1</v>
      </c>
      <c r="C12" s="96"/>
      <c r="D12" s="101"/>
      <c r="E12" s="96"/>
      <c r="F12" s="101"/>
      <c r="G12" s="102"/>
      <c r="H12" s="95"/>
      <c r="I12" s="96"/>
      <c r="J12" s="101"/>
    </row>
    <row r="13" spans="1:10" ht="16.5" thickBot="1">
      <c r="A13" s="99" t="s">
        <v>53</v>
      </c>
      <c r="B13" s="100">
        <f>SUM(B8:B12)</f>
        <v>0.99999999999999989</v>
      </c>
      <c r="C13" s="376">
        <f>SUMPRODUCT($B$8:$B$12,C$8:C$12)*10</f>
        <v>0</v>
      </c>
      <c r="D13" s="377"/>
      <c r="E13" s="376">
        <f>SUMPRODUCT($B$8:$B$12,E$8:E$12)*10</f>
        <v>0</v>
      </c>
      <c r="F13" s="377"/>
      <c r="G13" s="376">
        <f>SUMPRODUCT($B$8:$B$12,G$8:G$12)*10</f>
        <v>0</v>
      </c>
      <c r="H13" s="378"/>
      <c r="I13" s="376">
        <f>SUMPRODUCT($B$8:$B$12,I$8:I$12)*10</f>
        <v>0</v>
      </c>
      <c r="J13" s="377"/>
    </row>
    <row r="15" spans="1:10" ht="15.75">
      <c r="A15" s="104" t="s">
        <v>62</v>
      </c>
    </row>
  </sheetData>
  <mergeCells count="24">
    <mergeCell ref="I13:J13"/>
    <mergeCell ref="G13:H13"/>
    <mergeCell ref="E13:F13"/>
    <mergeCell ref="C13:D13"/>
    <mergeCell ref="A5:B5"/>
    <mergeCell ref="A6:B6"/>
    <mergeCell ref="C5:D5"/>
    <mergeCell ref="C6:D6"/>
    <mergeCell ref="E6:F6"/>
    <mergeCell ref="G6:H6"/>
    <mergeCell ref="I5:J5"/>
    <mergeCell ref="E5:F5"/>
    <mergeCell ref="G5:H5"/>
    <mergeCell ref="I6:J6"/>
    <mergeCell ref="A4:B4"/>
    <mergeCell ref="C3:D3"/>
    <mergeCell ref="E3:F3"/>
    <mergeCell ref="G3:H3"/>
    <mergeCell ref="I3:J3"/>
    <mergeCell ref="A3:B3"/>
    <mergeCell ref="C4:D4"/>
    <mergeCell ref="E4:F4"/>
    <mergeCell ref="G4:H4"/>
    <mergeCell ref="I4:J4"/>
  </mergeCells>
  <dataValidations count="1">
    <dataValidation type="whole" allowBlank="1" showInputMessage="1" showErrorMessage="1" sqref="C16:C19 I16:I19 E16:E19 E8:E12 I8:I12 C8:C12">
      <formula1>1</formula1>
      <formula2>10</formula2>
    </dataValidation>
  </dataValidations>
  <pageMargins left="0.7" right="0.7" top="0.75" bottom="0.75" header="0.3" footer="0.3"/>
  <pageSetup paperSize="9" orientation="portrait"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2"/>
  <sheetViews>
    <sheetView rightToLeft="1" zoomScale="70" zoomScaleNormal="70" workbookViewId="0">
      <pane ySplit="2" topLeftCell="A27" activePane="bottomLeft" state="frozen"/>
      <selection pane="bottomLeft" activeCell="B37" sqref="B37"/>
    </sheetView>
  </sheetViews>
  <sheetFormatPr defaultRowHeight="16.5"/>
  <cols>
    <col min="1" max="1" width="16" style="167" customWidth="1"/>
    <col min="2" max="2" width="8.125" customWidth="1"/>
    <col min="3" max="3" width="16.75" customWidth="1"/>
    <col min="4" max="4" width="24.125" customWidth="1"/>
    <col min="5" max="5" width="4.375" customWidth="1"/>
    <col min="6" max="10" width="14" style="148" customWidth="1"/>
    <col min="11" max="11" width="6.125" style="148" customWidth="1"/>
    <col min="12" max="13" width="14" style="148" customWidth="1"/>
    <col min="14" max="14" width="17.375" customWidth="1"/>
    <col min="15" max="15" width="12.875" customWidth="1"/>
    <col min="17" max="17" width="6.125" customWidth="1"/>
    <col min="18" max="18" width="15.875" customWidth="1"/>
    <col min="19" max="19" width="16.375" customWidth="1"/>
    <col min="20" max="20" width="14.75" customWidth="1"/>
  </cols>
  <sheetData>
    <row r="1" spans="1:22" ht="44.25" customHeight="1" thickBot="1">
      <c r="F1" s="383" t="s">
        <v>179</v>
      </c>
      <c r="G1" s="384"/>
      <c r="H1" s="384"/>
      <c r="I1" s="384"/>
      <c r="J1" s="385"/>
      <c r="K1" s="220"/>
      <c r="L1" s="383" t="s">
        <v>181</v>
      </c>
      <c r="M1" s="384"/>
      <c r="N1" s="384"/>
      <c r="O1" s="384"/>
      <c r="P1" s="385"/>
      <c r="Q1" s="220"/>
      <c r="R1" s="383" t="s">
        <v>182</v>
      </c>
      <c r="S1" s="384"/>
      <c r="T1" s="384"/>
      <c r="U1" s="384"/>
      <c r="V1" s="385"/>
    </row>
    <row r="2" spans="1:22" ht="41.25" customHeight="1" thickBot="1">
      <c r="A2" s="392" t="s">
        <v>178</v>
      </c>
      <c r="B2" s="190" t="s">
        <v>145</v>
      </c>
      <c r="C2" s="189" t="s">
        <v>144</v>
      </c>
      <c r="D2" s="189" t="s">
        <v>143</v>
      </c>
      <c r="F2" s="190" t="s">
        <v>142</v>
      </c>
      <c r="G2" s="189" t="s">
        <v>141</v>
      </c>
      <c r="H2" s="202" t="s">
        <v>140</v>
      </c>
      <c r="I2" s="381"/>
      <c r="J2" s="382"/>
      <c r="K2" s="221"/>
      <c r="L2" s="190" t="s">
        <v>142</v>
      </c>
      <c r="M2" s="189" t="s">
        <v>141</v>
      </c>
      <c r="N2" s="202" t="s">
        <v>140</v>
      </c>
      <c r="O2" s="381"/>
      <c r="P2" s="382"/>
      <c r="Q2" s="221"/>
      <c r="R2" s="190" t="s">
        <v>142</v>
      </c>
      <c r="S2" s="189" t="s">
        <v>141</v>
      </c>
      <c r="T2" s="202" t="s">
        <v>140</v>
      </c>
      <c r="U2" s="381"/>
      <c r="V2" s="382"/>
    </row>
    <row r="3" spans="1:22" ht="16.5" customHeight="1">
      <c r="A3" s="393"/>
      <c r="B3" s="397" t="s">
        <v>177</v>
      </c>
      <c r="C3" s="187" t="s">
        <v>138</v>
      </c>
      <c r="D3" s="201" t="s">
        <v>137</v>
      </c>
      <c r="F3" s="206"/>
      <c r="G3" s="200">
        <v>0</v>
      </c>
      <c r="H3" s="199">
        <f t="shared" ref="H3:H14" si="0">G3*1.17</f>
        <v>0</v>
      </c>
      <c r="I3" s="381"/>
      <c r="J3" s="382"/>
      <c r="K3" s="221"/>
      <c r="L3" s="206"/>
      <c r="M3" s="200">
        <v>0</v>
      </c>
      <c r="N3" s="199">
        <f t="shared" ref="N3" si="1">M3*1.17</f>
        <v>0</v>
      </c>
      <c r="O3" s="381"/>
      <c r="P3" s="382"/>
      <c r="Q3" s="221"/>
      <c r="R3" s="206"/>
      <c r="S3" s="200">
        <v>0</v>
      </c>
      <c r="T3" s="199">
        <f t="shared" ref="T3" si="2">S3*1.17</f>
        <v>0</v>
      </c>
      <c r="U3" s="381"/>
      <c r="V3" s="382"/>
    </row>
    <row r="4" spans="1:22" ht="41.25" customHeight="1">
      <c r="A4" s="393"/>
      <c r="B4" s="395"/>
      <c r="C4" s="187" t="s">
        <v>151</v>
      </c>
      <c r="D4" s="186" t="s">
        <v>174</v>
      </c>
      <c r="F4" s="207"/>
      <c r="G4" s="185">
        <v>0</v>
      </c>
      <c r="H4" s="184">
        <f t="shared" si="0"/>
        <v>0</v>
      </c>
      <c r="I4" s="381"/>
      <c r="J4" s="382"/>
      <c r="K4" s="221"/>
      <c r="L4" s="207"/>
      <c r="M4" s="185">
        <v>0</v>
      </c>
      <c r="N4" s="184">
        <f t="shared" ref="N4" si="3">M4*1.17</f>
        <v>0</v>
      </c>
      <c r="O4" s="381"/>
      <c r="P4" s="382"/>
      <c r="Q4" s="221"/>
      <c r="R4" s="207"/>
      <c r="S4" s="185">
        <v>0</v>
      </c>
      <c r="T4" s="184">
        <f t="shared" ref="T4" si="4">S4*1.17</f>
        <v>0</v>
      </c>
      <c r="U4" s="381"/>
      <c r="V4" s="382"/>
    </row>
    <row r="5" spans="1:22" ht="16.5" customHeight="1">
      <c r="A5" s="393"/>
      <c r="B5" s="395"/>
      <c r="C5" s="187" t="s">
        <v>136</v>
      </c>
      <c r="D5" s="186" t="s">
        <v>135</v>
      </c>
      <c r="F5" s="207"/>
      <c r="G5" s="185">
        <v>0</v>
      </c>
      <c r="H5" s="184">
        <f t="shared" si="0"/>
        <v>0</v>
      </c>
      <c r="I5" s="381"/>
      <c r="J5" s="382"/>
      <c r="K5" s="221"/>
      <c r="L5" s="207"/>
      <c r="M5" s="185">
        <v>0</v>
      </c>
      <c r="N5" s="184">
        <f t="shared" ref="N5" si="5">M5*1.17</f>
        <v>0</v>
      </c>
      <c r="O5" s="381"/>
      <c r="P5" s="382"/>
      <c r="Q5" s="221"/>
      <c r="R5" s="207"/>
      <c r="S5" s="185">
        <v>0</v>
      </c>
      <c r="T5" s="184">
        <f t="shared" ref="T5" si="6">S5*1.17</f>
        <v>0</v>
      </c>
      <c r="U5" s="381"/>
      <c r="V5" s="382"/>
    </row>
    <row r="6" spans="1:22" ht="15.75" customHeight="1">
      <c r="A6" s="393"/>
      <c r="B6" s="395"/>
      <c r="C6" s="187" t="s">
        <v>134</v>
      </c>
      <c r="D6" s="186" t="s">
        <v>133</v>
      </c>
      <c r="F6" s="207"/>
      <c r="G6" s="185">
        <v>0</v>
      </c>
      <c r="H6" s="184">
        <f t="shared" si="0"/>
        <v>0</v>
      </c>
      <c r="I6" s="381"/>
      <c r="J6" s="382"/>
      <c r="K6" s="221"/>
      <c r="L6" s="207"/>
      <c r="M6" s="185">
        <v>0</v>
      </c>
      <c r="N6" s="184">
        <f t="shared" ref="N6" si="7">M6*1.17</f>
        <v>0</v>
      </c>
      <c r="O6" s="381"/>
      <c r="P6" s="382"/>
      <c r="Q6" s="221"/>
      <c r="R6" s="207"/>
      <c r="S6" s="185">
        <v>0</v>
      </c>
      <c r="T6" s="184">
        <f t="shared" ref="T6" si="8">S6*1.17</f>
        <v>0</v>
      </c>
      <c r="U6" s="381"/>
      <c r="V6" s="382"/>
    </row>
    <row r="7" spans="1:22" ht="14.25" customHeight="1">
      <c r="A7" s="393"/>
      <c r="B7" s="395"/>
      <c r="C7" s="187" t="s">
        <v>170</v>
      </c>
      <c r="D7" s="186" t="s">
        <v>169</v>
      </c>
      <c r="F7" s="207"/>
      <c r="G7" s="185">
        <v>0</v>
      </c>
      <c r="H7" s="184">
        <f t="shared" si="0"/>
        <v>0</v>
      </c>
      <c r="I7" s="381"/>
      <c r="J7" s="382"/>
      <c r="K7" s="221"/>
      <c r="L7" s="207"/>
      <c r="M7" s="185">
        <v>0</v>
      </c>
      <c r="N7" s="184">
        <f t="shared" ref="N7" si="9">M7*1.17</f>
        <v>0</v>
      </c>
      <c r="O7" s="381"/>
      <c r="P7" s="382"/>
      <c r="Q7" s="221"/>
      <c r="R7" s="207"/>
      <c r="S7" s="185">
        <v>0</v>
      </c>
      <c r="T7" s="184">
        <f t="shared" ref="T7" si="10">S7*1.17</f>
        <v>0</v>
      </c>
      <c r="U7" s="381"/>
      <c r="V7" s="382"/>
    </row>
    <row r="8" spans="1:22" ht="14.25" customHeight="1">
      <c r="A8" s="393"/>
      <c r="B8" s="395"/>
      <c r="C8" s="187" t="s">
        <v>167</v>
      </c>
      <c r="D8" s="186" t="s">
        <v>166</v>
      </c>
      <c r="F8" s="207"/>
      <c r="G8" s="185">
        <v>0</v>
      </c>
      <c r="H8" s="184">
        <f t="shared" si="0"/>
        <v>0</v>
      </c>
      <c r="I8" s="381"/>
      <c r="J8" s="382"/>
      <c r="K8" s="221"/>
      <c r="L8" s="207"/>
      <c r="M8" s="185">
        <v>0</v>
      </c>
      <c r="N8" s="184">
        <f t="shared" ref="N8" si="11">M8*1.17</f>
        <v>0</v>
      </c>
      <c r="O8" s="381"/>
      <c r="P8" s="382"/>
      <c r="Q8" s="221"/>
      <c r="R8" s="207"/>
      <c r="S8" s="185">
        <v>0</v>
      </c>
      <c r="T8" s="184">
        <f t="shared" ref="T8" si="12">S8*1.17</f>
        <v>0</v>
      </c>
      <c r="U8" s="381"/>
      <c r="V8" s="382"/>
    </row>
    <row r="9" spans="1:22" ht="24.75" customHeight="1">
      <c r="A9" s="393"/>
      <c r="B9" s="395"/>
      <c r="C9" s="187" t="s">
        <v>165</v>
      </c>
      <c r="D9" s="186" t="s">
        <v>164</v>
      </c>
      <c r="F9" s="207"/>
      <c r="G9" s="185">
        <v>0</v>
      </c>
      <c r="H9" s="184">
        <f t="shared" si="0"/>
        <v>0</v>
      </c>
      <c r="I9" s="381"/>
      <c r="J9" s="382"/>
      <c r="K9" s="221"/>
      <c r="L9" s="207"/>
      <c r="M9" s="185">
        <v>0</v>
      </c>
      <c r="N9" s="184">
        <f t="shared" ref="N9" si="13">M9*1.17</f>
        <v>0</v>
      </c>
      <c r="O9" s="381"/>
      <c r="P9" s="382"/>
      <c r="Q9" s="221"/>
      <c r="R9" s="207"/>
      <c r="S9" s="185">
        <v>0</v>
      </c>
      <c r="T9" s="184">
        <f t="shared" ref="T9" si="14">S9*1.17</f>
        <v>0</v>
      </c>
      <c r="U9" s="381"/>
      <c r="V9" s="382"/>
    </row>
    <row r="10" spans="1:22" ht="14.25" customHeight="1">
      <c r="A10" s="393"/>
      <c r="B10" s="395"/>
      <c r="C10" s="187" t="s">
        <v>162</v>
      </c>
      <c r="D10" s="186" t="s">
        <v>161</v>
      </c>
      <c r="F10" s="207"/>
      <c r="G10" s="185">
        <v>0</v>
      </c>
      <c r="H10" s="184">
        <f t="shared" si="0"/>
        <v>0</v>
      </c>
      <c r="I10" s="381"/>
      <c r="J10" s="382"/>
      <c r="K10" s="221"/>
      <c r="L10" s="207"/>
      <c r="M10" s="185">
        <v>0</v>
      </c>
      <c r="N10" s="184">
        <f t="shared" ref="N10" si="15">M10*1.17</f>
        <v>0</v>
      </c>
      <c r="O10" s="381"/>
      <c r="P10" s="382"/>
      <c r="Q10" s="221"/>
      <c r="R10" s="207"/>
      <c r="S10" s="185">
        <v>0</v>
      </c>
      <c r="T10" s="184">
        <f t="shared" ref="T10" si="16">S10*1.17</f>
        <v>0</v>
      </c>
      <c r="U10" s="381"/>
      <c r="V10" s="382"/>
    </row>
    <row r="11" spans="1:22" ht="14.25" customHeight="1">
      <c r="A11" s="393"/>
      <c r="B11" s="395"/>
      <c r="C11" s="187" t="s">
        <v>160</v>
      </c>
      <c r="D11" s="186" t="s">
        <v>159</v>
      </c>
      <c r="F11" s="207"/>
      <c r="G11" s="185">
        <v>0</v>
      </c>
      <c r="H11" s="184">
        <f t="shared" si="0"/>
        <v>0</v>
      </c>
      <c r="I11" s="381"/>
      <c r="J11" s="382"/>
      <c r="K11" s="221"/>
      <c r="L11" s="207"/>
      <c r="M11" s="185">
        <v>0</v>
      </c>
      <c r="N11" s="184">
        <f t="shared" ref="N11" si="17">M11*1.17</f>
        <v>0</v>
      </c>
      <c r="O11" s="381"/>
      <c r="P11" s="382"/>
      <c r="Q11" s="221"/>
      <c r="R11" s="207"/>
      <c r="S11" s="185">
        <v>0</v>
      </c>
      <c r="T11" s="184">
        <f t="shared" ref="T11" si="18">S11*1.17</f>
        <v>0</v>
      </c>
      <c r="U11" s="381"/>
      <c r="V11" s="382"/>
    </row>
    <row r="12" spans="1:22" ht="14.25" customHeight="1">
      <c r="A12" s="393"/>
      <c r="B12" s="395"/>
      <c r="C12" s="187" t="s">
        <v>158</v>
      </c>
      <c r="D12" s="186" t="s">
        <v>157</v>
      </c>
      <c r="F12" s="207"/>
      <c r="G12" s="185">
        <v>0</v>
      </c>
      <c r="H12" s="184">
        <f t="shared" si="0"/>
        <v>0</v>
      </c>
      <c r="I12" s="381"/>
      <c r="J12" s="382"/>
      <c r="K12" s="221"/>
      <c r="L12" s="207"/>
      <c r="M12" s="185">
        <v>0</v>
      </c>
      <c r="N12" s="184">
        <f t="shared" ref="N12" si="19">M12*1.17</f>
        <v>0</v>
      </c>
      <c r="O12" s="381"/>
      <c r="P12" s="382"/>
      <c r="Q12" s="221"/>
      <c r="R12" s="207"/>
      <c r="S12" s="185">
        <v>0</v>
      </c>
      <c r="T12" s="184">
        <f t="shared" ref="T12" si="20">S12*1.17</f>
        <v>0</v>
      </c>
      <c r="U12" s="381"/>
      <c r="V12" s="382"/>
    </row>
    <row r="13" spans="1:22" ht="14.25" customHeight="1">
      <c r="A13" s="393"/>
      <c r="B13" s="395"/>
      <c r="C13" s="187" t="s">
        <v>156</v>
      </c>
      <c r="D13" s="191" t="s">
        <v>155</v>
      </c>
      <c r="F13" s="207"/>
      <c r="G13" s="185">
        <v>0</v>
      </c>
      <c r="H13" s="184">
        <f t="shared" si="0"/>
        <v>0</v>
      </c>
      <c r="I13" s="381"/>
      <c r="J13" s="382"/>
      <c r="K13" s="221"/>
      <c r="L13" s="207"/>
      <c r="M13" s="185">
        <v>0</v>
      </c>
      <c r="N13" s="184">
        <f t="shared" ref="N13" si="21">M13*1.17</f>
        <v>0</v>
      </c>
      <c r="O13" s="381"/>
      <c r="P13" s="382"/>
      <c r="Q13" s="221"/>
      <c r="R13" s="207"/>
      <c r="S13" s="185">
        <v>0</v>
      </c>
      <c r="T13" s="184">
        <f t="shared" ref="T13" si="22">S13*1.17</f>
        <v>0</v>
      </c>
      <c r="U13" s="381"/>
      <c r="V13" s="382"/>
    </row>
    <row r="14" spans="1:22" ht="18.75" customHeight="1" thickBot="1">
      <c r="A14" s="393"/>
      <c r="B14" s="396"/>
      <c r="C14" s="394" t="s">
        <v>154</v>
      </c>
      <c r="D14" s="394"/>
      <c r="F14" s="208">
        <f>SUM(F3:F13)</f>
        <v>0</v>
      </c>
      <c r="G14" s="183">
        <f>SUM(G3:G13)</f>
        <v>0</v>
      </c>
      <c r="H14" s="182">
        <f t="shared" si="0"/>
        <v>0</v>
      </c>
      <c r="I14" s="381"/>
      <c r="J14" s="382"/>
      <c r="K14" s="221"/>
      <c r="L14" s="208">
        <f t="shared" ref="L14:M14" si="23">SUM(L3:L13)</f>
        <v>0</v>
      </c>
      <c r="M14" s="183">
        <f t="shared" si="23"/>
        <v>0</v>
      </c>
      <c r="N14" s="182">
        <f t="shared" ref="N14" si="24">M14*1.17</f>
        <v>0</v>
      </c>
      <c r="O14" s="381"/>
      <c r="P14" s="382"/>
      <c r="Q14" s="221"/>
      <c r="R14" s="208">
        <f t="shared" ref="R14:S14" si="25">SUM(R3:R13)</f>
        <v>0</v>
      </c>
      <c r="S14" s="183">
        <f t="shared" si="25"/>
        <v>0</v>
      </c>
      <c r="T14" s="182">
        <f t="shared" ref="T14" si="26">S14*1.17</f>
        <v>0</v>
      </c>
      <c r="U14" s="381"/>
      <c r="V14" s="382"/>
    </row>
    <row r="15" spans="1:22" ht="19.5" customHeight="1" thickBot="1">
      <c r="A15" s="175"/>
      <c r="B15" s="92"/>
      <c r="C15" s="92"/>
      <c r="D15" s="92"/>
      <c r="F15" s="209"/>
      <c r="G15" s="210"/>
      <c r="H15" s="211"/>
      <c r="I15" s="381"/>
      <c r="J15" s="382"/>
      <c r="K15" s="221"/>
      <c r="L15" s="209"/>
      <c r="M15" s="210"/>
      <c r="N15" s="211"/>
      <c r="O15" s="381"/>
      <c r="P15" s="382"/>
      <c r="Q15" s="221"/>
      <c r="R15" s="209"/>
      <c r="S15" s="210"/>
      <c r="T15" s="211"/>
      <c r="U15" s="381"/>
      <c r="V15" s="382"/>
    </row>
    <row r="16" spans="1:22" ht="56.25">
      <c r="A16" s="389" t="s">
        <v>153</v>
      </c>
      <c r="B16" s="190" t="s">
        <v>145</v>
      </c>
      <c r="C16" s="189" t="s">
        <v>144</v>
      </c>
      <c r="D16" s="174" t="s">
        <v>143</v>
      </c>
      <c r="F16" s="212" t="s">
        <v>142</v>
      </c>
      <c r="G16" s="174" t="s">
        <v>141</v>
      </c>
      <c r="H16" s="173" t="s">
        <v>140</v>
      </c>
      <c r="I16" s="381"/>
      <c r="J16" s="382"/>
      <c r="K16" s="221"/>
      <c r="L16" s="212" t="s">
        <v>142</v>
      </c>
      <c r="M16" s="174" t="s">
        <v>141</v>
      </c>
      <c r="N16" s="173" t="s">
        <v>140</v>
      </c>
      <c r="O16" s="381"/>
      <c r="P16" s="382"/>
      <c r="Q16" s="221"/>
      <c r="R16" s="212" t="s">
        <v>142</v>
      </c>
      <c r="S16" s="174" t="s">
        <v>141</v>
      </c>
      <c r="T16" s="173" t="s">
        <v>140</v>
      </c>
      <c r="U16" s="381"/>
      <c r="V16" s="382"/>
    </row>
    <row r="17" spans="1:22" ht="16.5" customHeight="1">
      <c r="A17" s="390"/>
      <c r="B17" s="395" t="s">
        <v>152</v>
      </c>
      <c r="C17" s="187" t="s">
        <v>151</v>
      </c>
      <c r="D17" s="188" t="s">
        <v>150</v>
      </c>
      <c r="F17" s="213"/>
      <c r="G17" s="185">
        <v>0</v>
      </c>
      <c r="H17" s="184">
        <f>G17*1.17</f>
        <v>0</v>
      </c>
      <c r="I17" s="381"/>
      <c r="J17" s="382"/>
      <c r="K17" s="221"/>
      <c r="L17" s="213"/>
      <c r="M17" s="185">
        <v>0</v>
      </c>
      <c r="N17" s="184">
        <f t="shared" ref="N17" si="27">M17*1.17</f>
        <v>0</v>
      </c>
      <c r="O17" s="381"/>
      <c r="P17" s="382"/>
      <c r="Q17" s="221"/>
      <c r="R17" s="213"/>
      <c r="S17" s="185">
        <v>0</v>
      </c>
      <c r="T17" s="184">
        <f t="shared" ref="T17" si="28">S17*1.17</f>
        <v>0</v>
      </c>
      <c r="U17" s="381"/>
      <c r="V17" s="382"/>
    </row>
    <row r="18" spans="1:22" ht="16.5" customHeight="1">
      <c r="A18" s="390"/>
      <c r="B18" s="395"/>
      <c r="C18" s="187">
        <v>6.12</v>
      </c>
      <c r="D18" s="186" t="s">
        <v>149</v>
      </c>
      <c r="F18" s="207"/>
      <c r="G18" s="185">
        <v>0</v>
      </c>
      <c r="H18" s="184">
        <f>G18*1.17</f>
        <v>0</v>
      </c>
      <c r="I18" s="381"/>
      <c r="J18" s="382"/>
      <c r="K18" s="221"/>
      <c r="L18" s="207"/>
      <c r="M18" s="185">
        <v>0</v>
      </c>
      <c r="N18" s="184">
        <f t="shared" ref="N18" si="29">M18*1.17</f>
        <v>0</v>
      </c>
      <c r="O18" s="381"/>
      <c r="P18" s="382"/>
      <c r="Q18" s="221"/>
      <c r="R18" s="207"/>
      <c r="S18" s="185">
        <v>0</v>
      </c>
      <c r="T18" s="184">
        <f t="shared" ref="T18" si="30">S18*1.17</f>
        <v>0</v>
      </c>
      <c r="U18" s="381"/>
      <c r="V18" s="382"/>
    </row>
    <row r="19" spans="1:22" ht="30">
      <c r="A19" s="390"/>
      <c r="B19" s="395"/>
      <c r="C19" s="187">
        <v>6.13</v>
      </c>
      <c r="D19" s="186" t="s">
        <v>148</v>
      </c>
      <c r="F19" s="207"/>
      <c r="G19" s="185">
        <v>0</v>
      </c>
      <c r="H19" s="184">
        <f>G19*1.17</f>
        <v>0</v>
      </c>
      <c r="I19" s="381"/>
      <c r="J19" s="382"/>
      <c r="K19" s="221"/>
      <c r="L19" s="207"/>
      <c r="M19" s="185">
        <v>0</v>
      </c>
      <c r="N19" s="184">
        <f t="shared" ref="N19" si="31">M19*1.17</f>
        <v>0</v>
      </c>
      <c r="O19" s="381"/>
      <c r="P19" s="382"/>
      <c r="Q19" s="221"/>
      <c r="R19" s="207"/>
      <c r="S19" s="185">
        <v>0</v>
      </c>
      <c r="T19" s="184">
        <f t="shared" ref="T19" si="32">S19*1.17</f>
        <v>0</v>
      </c>
      <c r="U19" s="381"/>
      <c r="V19" s="382"/>
    </row>
    <row r="20" spans="1:22" ht="17.25" customHeight="1" thickBot="1">
      <c r="A20" s="391"/>
      <c r="B20" s="396"/>
      <c r="C20" s="394" t="s">
        <v>147</v>
      </c>
      <c r="D20" s="394"/>
      <c r="F20" s="208">
        <f>SUM(F17:F19)</f>
        <v>0</v>
      </c>
      <c r="G20" s="183">
        <f>SUM(G17:G19)</f>
        <v>0</v>
      </c>
      <c r="H20" s="182">
        <f>G20*1.17</f>
        <v>0</v>
      </c>
      <c r="I20" s="381"/>
      <c r="J20" s="382"/>
      <c r="K20" s="221"/>
      <c r="L20" s="208">
        <f t="shared" ref="L20:M20" si="33">SUM(L17:L19)</f>
        <v>0</v>
      </c>
      <c r="M20" s="183">
        <f t="shared" si="33"/>
        <v>0</v>
      </c>
      <c r="N20" s="182">
        <f t="shared" ref="N20" si="34">M20*1.17</f>
        <v>0</v>
      </c>
      <c r="O20" s="381"/>
      <c r="P20" s="382"/>
      <c r="Q20" s="221"/>
      <c r="R20" s="208">
        <f t="shared" ref="R20:S20" si="35">SUM(R17:R19)</f>
        <v>0</v>
      </c>
      <c r="S20" s="183">
        <f t="shared" si="35"/>
        <v>0</v>
      </c>
      <c r="T20" s="182">
        <f t="shared" ref="T20" si="36">S20*1.17</f>
        <v>0</v>
      </c>
      <c r="U20" s="381"/>
      <c r="V20" s="382"/>
    </row>
    <row r="21" spans="1:22" ht="21.75" customHeight="1" thickBot="1">
      <c r="A21" s="175"/>
      <c r="B21" s="92"/>
      <c r="C21" s="92"/>
      <c r="D21" s="92"/>
      <c r="F21" s="209"/>
      <c r="G21" s="210"/>
      <c r="H21" s="211"/>
      <c r="I21" s="381"/>
      <c r="J21" s="382"/>
      <c r="K21" s="221"/>
      <c r="L21" s="209"/>
      <c r="M21" s="210"/>
      <c r="N21" s="211"/>
      <c r="O21" s="381"/>
      <c r="P21" s="382"/>
      <c r="Q21" s="221"/>
      <c r="R21" s="209"/>
      <c r="S21" s="210"/>
      <c r="T21" s="211"/>
      <c r="U21" s="381"/>
      <c r="V21" s="382"/>
    </row>
    <row r="22" spans="1:22" ht="56.25">
      <c r="A22" s="389" t="s">
        <v>146</v>
      </c>
      <c r="B22" s="190" t="s">
        <v>145</v>
      </c>
      <c r="C22" s="189" t="s">
        <v>144</v>
      </c>
      <c r="D22" s="174" t="s">
        <v>143</v>
      </c>
      <c r="F22" s="212" t="s">
        <v>142</v>
      </c>
      <c r="G22" s="174" t="s">
        <v>141</v>
      </c>
      <c r="H22" s="173" t="s">
        <v>140</v>
      </c>
      <c r="I22" s="381"/>
      <c r="J22" s="382"/>
      <c r="K22" s="221"/>
      <c r="L22" s="212" t="s">
        <v>142</v>
      </c>
      <c r="M22" s="174" t="s">
        <v>141</v>
      </c>
      <c r="N22" s="173" t="s">
        <v>140</v>
      </c>
      <c r="O22" s="381"/>
      <c r="P22" s="382"/>
      <c r="Q22" s="221"/>
      <c r="R22" s="212" t="s">
        <v>142</v>
      </c>
      <c r="S22" s="174" t="s">
        <v>141</v>
      </c>
      <c r="T22" s="173" t="s">
        <v>140</v>
      </c>
      <c r="U22" s="381"/>
      <c r="V22" s="382"/>
    </row>
    <row r="23" spans="1:22" ht="18.75" customHeight="1">
      <c r="A23" s="390"/>
      <c r="B23" s="395" t="s">
        <v>139</v>
      </c>
      <c r="C23" s="187" t="s">
        <v>138</v>
      </c>
      <c r="D23" s="188" t="s">
        <v>137</v>
      </c>
      <c r="F23" s="213"/>
      <c r="G23" s="185">
        <v>0</v>
      </c>
      <c r="H23" s="184">
        <f t="shared" ref="H23:H29" si="37">G23*1.17</f>
        <v>0</v>
      </c>
      <c r="I23" s="381"/>
      <c r="J23" s="382"/>
      <c r="K23" s="221"/>
      <c r="L23" s="213"/>
      <c r="M23" s="185">
        <v>0</v>
      </c>
      <c r="N23" s="184">
        <f t="shared" ref="N23" si="38">M23*1.17</f>
        <v>0</v>
      </c>
      <c r="O23" s="381"/>
      <c r="P23" s="382"/>
      <c r="Q23" s="221"/>
      <c r="R23" s="213"/>
      <c r="S23" s="185">
        <v>0</v>
      </c>
      <c r="T23" s="184">
        <f t="shared" ref="T23" si="39">S23*1.17</f>
        <v>0</v>
      </c>
      <c r="U23" s="381"/>
      <c r="V23" s="382"/>
    </row>
    <row r="24" spans="1:22" ht="16.5" customHeight="1">
      <c r="A24" s="390"/>
      <c r="B24" s="395"/>
      <c r="C24" s="187" t="s">
        <v>136</v>
      </c>
      <c r="D24" s="186" t="s">
        <v>135</v>
      </c>
      <c r="F24" s="207"/>
      <c r="G24" s="185">
        <v>0</v>
      </c>
      <c r="H24" s="184">
        <f t="shared" si="37"/>
        <v>0</v>
      </c>
      <c r="I24" s="381"/>
      <c r="J24" s="382"/>
      <c r="K24" s="221"/>
      <c r="L24" s="207"/>
      <c r="M24" s="185">
        <v>0</v>
      </c>
      <c r="N24" s="184">
        <f t="shared" ref="N24" si="40">M24*1.17</f>
        <v>0</v>
      </c>
      <c r="O24" s="381"/>
      <c r="P24" s="382"/>
      <c r="Q24" s="221"/>
      <c r="R24" s="207"/>
      <c r="S24" s="185">
        <v>0</v>
      </c>
      <c r="T24" s="184">
        <f t="shared" ref="T24" si="41">S24*1.17</f>
        <v>0</v>
      </c>
      <c r="U24" s="381"/>
      <c r="V24" s="382"/>
    </row>
    <row r="25" spans="1:22" ht="16.5" customHeight="1">
      <c r="A25" s="390"/>
      <c r="B25" s="395"/>
      <c r="C25" s="187" t="s">
        <v>134</v>
      </c>
      <c r="D25" s="186" t="s">
        <v>133</v>
      </c>
      <c r="F25" s="207"/>
      <c r="G25" s="185">
        <v>0</v>
      </c>
      <c r="H25" s="184">
        <f t="shared" si="37"/>
        <v>0</v>
      </c>
      <c r="I25" s="381"/>
      <c r="J25" s="382"/>
      <c r="K25" s="221"/>
      <c r="L25" s="207"/>
      <c r="M25" s="185">
        <v>0</v>
      </c>
      <c r="N25" s="184">
        <f t="shared" ref="N25" si="42">M25*1.17</f>
        <v>0</v>
      </c>
      <c r="O25" s="381"/>
      <c r="P25" s="382"/>
      <c r="Q25" s="221"/>
      <c r="R25" s="207"/>
      <c r="S25" s="185">
        <v>0</v>
      </c>
      <c r="T25" s="184">
        <f t="shared" ref="T25" si="43">S25*1.17</f>
        <v>0</v>
      </c>
      <c r="U25" s="381"/>
      <c r="V25" s="382"/>
    </row>
    <row r="26" spans="1:22" ht="45">
      <c r="A26" s="390"/>
      <c r="B26" s="395"/>
      <c r="C26" s="187" t="s">
        <v>132</v>
      </c>
      <c r="D26" s="186" t="s">
        <v>131</v>
      </c>
      <c r="F26" s="207"/>
      <c r="G26" s="185">
        <v>0</v>
      </c>
      <c r="H26" s="184">
        <f t="shared" si="37"/>
        <v>0</v>
      </c>
      <c r="I26" s="381"/>
      <c r="J26" s="382"/>
      <c r="K26" s="221"/>
      <c r="L26" s="207"/>
      <c r="M26" s="185">
        <v>0</v>
      </c>
      <c r="N26" s="184">
        <f t="shared" ref="N26" si="44">M26*1.17</f>
        <v>0</v>
      </c>
      <c r="O26" s="381"/>
      <c r="P26" s="382"/>
      <c r="Q26" s="221"/>
      <c r="R26" s="207"/>
      <c r="S26" s="185">
        <v>0</v>
      </c>
      <c r="T26" s="184">
        <f t="shared" ref="T26" si="45">S26*1.17</f>
        <v>0</v>
      </c>
      <c r="U26" s="381"/>
      <c r="V26" s="382"/>
    </row>
    <row r="27" spans="1:22" ht="30">
      <c r="A27" s="390"/>
      <c r="B27" s="395"/>
      <c r="C27" s="187" t="s">
        <v>130</v>
      </c>
      <c r="D27" s="186" t="s">
        <v>129</v>
      </c>
      <c r="F27" s="207"/>
      <c r="G27" s="185">
        <v>0</v>
      </c>
      <c r="H27" s="184">
        <f t="shared" si="37"/>
        <v>0</v>
      </c>
      <c r="I27" s="381"/>
      <c r="J27" s="382"/>
      <c r="K27" s="221"/>
      <c r="L27" s="207"/>
      <c r="M27" s="185">
        <v>0</v>
      </c>
      <c r="N27" s="184">
        <f t="shared" ref="N27" si="46">M27*1.17</f>
        <v>0</v>
      </c>
      <c r="O27" s="381"/>
      <c r="P27" s="382"/>
      <c r="Q27" s="221"/>
      <c r="R27" s="207"/>
      <c r="S27" s="185">
        <v>0</v>
      </c>
      <c r="T27" s="184">
        <f t="shared" ref="T27" si="47">S27*1.17</f>
        <v>0</v>
      </c>
      <c r="U27" s="381"/>
      <c r="V27" s="382"/>
    </row>
    <row r="28" spans="1:22" ht="16.5" customHeight="1">
      <c r="A28" s="390"/>
      <c r="B28" s="395"/>
      <c r="C28" s="187" t="s">
        <v>128</v>
      </c>
      <c r="D28" s="186" t="s">
        <v>127</v>
      </c>
      <c r="F28" s="207"/>
      <c r="G28" s="185">
        <v>0</v>
      </c>
      <c r="H28" s="184">
        <f t="shared" si="37"/>
        <v>0</v>
      </c>
      <c r="I28" s="381"/>
      <c r="J28" s="382"/>
      <c r="K28" s="221"/>
      <c r="L28" s="207"/>
      <c r="M28" s="185">
        <v>0</v>
      </c>
      <c r="N28" s="184">
        <f t="shared" ref="N28" si="48">M28*1.17</f>
        <v>0</v>
      </c>
      <c r="O28" s="381"/>
      <c r="P28" s="382"/>
      <c r="Q28" s="221"/>
      <c r="R28" s="207"/>
      <c r="S28" s="185">
        <v>0</v>
      </c>
      <c r="T28" s="184">
        <f t="shared" ref="T28" si="49">S28*1.17</f>
        <v>0</v>
      </c>
      <c r="U28" s="381"/>
      <c r="V28" s="382"/>
    </row>
    <row r="29" spans="1:22" ht="17.25" customHeight="1" thickBot="1">
      <c r="A29" s="391"/>
      <c r="B29" s="396"/>
      <c r="C29" s="394" t="s">
        <v>126</v>
      </c>
      <c r="D29" s="394"/>
      <c r="F29" s="208">
        <f>SUM(F23:F28)</f>
        <v>0</v>
      </c>
      <c r="G29" s="183">
        <f>SUM(G23:G28)</f>
        <v>0</v>
      </c>
      <c r="H29" s="182">
        <f t="shared" si="37"/>
        <v>0</v>
      </c>
      <c r="I29" s="381"/>
      <c r="J29" s="382"/>
      <c r="K29" s="221"/>
      <c r="L29" s="208">
        <f t="shared" ref="L29:M29" si="50">SUM(L23:L28)</f>
        <v>0</v>
      </c>
      <c r="M29" s="183">
        <f t="shared" si="50"/>
        <v>0</v>
      </c>
      <c r="N29" s="182">
        <f t="shared" ref="N29" si="51">M29*1.17</f>
        <v>0</v>
      </c>
      <c r="O29" s="381"/>
      <c r="P29" s="382"/>
      <c r="Q29" s="221"/>
      <c r="R29" s="208">
        <f t="shared" ref="R29:S29" si="52">SUM(R23:R28)</f>
        <v>0</v>
      </c>
      <c r="S29" s="183">
        <f t="shared" si="52"/>
        <v>0</v>
      </c>
      <c r="T29" s="182">
        <f t="shared" ref="T29" si="53">S29*1.17</f>
        <v>0</v>
      </c>
      <c r="U29" s="381"/>
      <c r="V29" s="382"/>
    </row>
    <row r="30" spans="1:22" ht="17.45" thickBot="1">
      <c r="A30" s="175"/>
      <c r="B30" s="92"/>
      <c r="C30" s="92"/>
      <c r="D30" s="92"/>
      <c r="F30" s="209"/>
      <c r="G30" s="210"/>
      <c r="H30" s="211"/>
      <c r="I30" s="210"/>
      <c r="J30" s="214"/>
      <c r="K30" s="210"/>
      <c r="L30" s="209"/>
      <c r="M30" s="210"/>
      <c r="N30" s="211"/>
      <c r="O30" s="210"/>
      <c r="P30" s="214"/>
      <c r="Q30" s="210"/>
      <c r="R30" s="209"/>
      <c r="S30" s="210"/>
      <c r="T30" s="211"/>
      <c r="U30" s="210"/>
      <c r="V30" s="214"/>
    </row>
    <row r="31" spans="1:22" ht="93.75">
      <c r="D31" s="386" t="s">
        <v>125</v>
      </c>
      <c r="F31" s="212" t="s">
        <v>124</v>
      </c>
      <c r="G31" s="174" t="s">
        <v>123</v>
      </c>
      <c r="H31" s="174" t="s">
        <v>122</v>
      </c>
      <c r="I31" s="174" t="s">
        <v>121</v>
      </c>
      <c r="J31" s="173" t="s">
        <v>120</v>
      </c>
      <c r="K31" s="210"/>
      <c r="L31" s="212" t="s">
        <v>124</v>
      </c>
      <c r="M31" s="174" t="s">
        <v>123</v>
      </c>
      <c r="N31" s="174" t="s">
        <v>122</v>
      </c>
      <c r="O31" s="174" t="s">
        <v>121</v>
      </c>
      <c r="P31" s="173" t="s">
        <v>120</v>
      </c>
      <c r="Q31" s="210"/>
      <c r="R31" s="212" t="s">
        <v>124</v>
      </c>
      <c r="S31" s="174" t="s">
        <v>123</v>
      </c>
      <c r="T31" s="174" t="s">
        <v>122</v>
      </c>
      <c r="U31" s="174" t="s">
        <v>121</v>
      </c>
      <c r="V31" s="173" t="s">
        <v>120</v>
      </c>
    </row>
    <row r="32" spans="1:22">
      <c r="D32" s="387"/>
      <c r="F32" s="215" t="s">
        <v>119</v>
      </c>
      <c r="G32" s="181">
        <v>0</v>
      </c>
      <c r="H32" s="180">
        <f>G32*1.17</f>
        <v>0</v>
      </c>
      <c r="I32" s="179">
        <v>0.15</v>
      </c>
      <c r="J32" s="170">
        <f>H32*I32*20</f>
        <v>0</v>
      </c>
      <c r="K32" s="210"/>
      <c r="L32" s="215" t="s">
        <v>183</v>
      </c>
      <c r="M32" s="181">
        <v>0</v>
      </c>
      <c r="N32" s="180">
        <f t="shared" ref="N32" si="54">M32*1.17</f>
        <v>0</v>
      </c>
      <c r="O32" s="179">
        <v>0.15</v>
      </c>
      <c r="P32" s="170">
        <f t="shared" ref="P32" si="55">N32*O32*20</f>
        <v>0</v>
      </c>
      <c r="Q32" s="210"/>
      <c r="R32" s="215" t="s">
        <v>184</v>
      </c>
      <c r="S32" s="181">
        <v>0</v>
      </c>
      <c r="T32" s="180">
        <f t="shared" ref="T32" si="56">S32*1.17</f>
        <v>0</v>
      </c>
      <c r="U32" s="179">
        <v>0.15</v>
      </c>
      <c r="V32" s="170">
        <f t="shared" ref="V32" si="57">T32*U32*20</f>
        <v>0</v>
      </c>
    </row>
    <row r="33" spans="1:22">
      <c r="D33" s="387"/>
      <c r="F33" s="216" t="s">
        <v>118</v>
      </c>
      <c r="G33" s="181">
        <v>0</v>
      </c>
      <c r="H33" s="180">
        <f>G33*1.17</f>
        <v>0</v>
      </c>
      <c r="I33" s="179">
        <v>0.25</v>
      </c>
      <c r="J33" s="170">
        <f>H33*I33*40</f>
        <v>0</v>
      </c>
      <c r="K33" s="210"/>
      <c r="L33" s="216" t="s">
        <v>185</v>
      </c>
      <c r="M33" s="181">
        <v>0</v>
      </c>
      <c r="N33" s="180">
        <f t="shared" ref="N33" si="58">M33*1.17</f>
        <v>0</v>
      </c>
      <c r="O33" s="179">
        <v>0.25</v>
      </c>
      <c r="P33" s="170">
        <f t="shared" ref="P33" si="59">N33*O33*40</f>
        <v>0</v>
      </c>
      <c r="Q33" s="210"/>
      <c r="R33" s="216" t="s">
        <v>186</v>
      </c>
      <c r="S33" s="181">
        <v>0</v>
      </c>
      <c r="T33" s="180">
        <f t="shared" ref="T33" si="60">S33*1.17</f>
        <v>0</v>
      </c>
      <c r="U33" s="179">
        <v>0.25</v>
      </c>
      <c r="V33" s="170">
        <f t="shared" ref="V33" si="61">T33*U33*40</f>
        <v>0</v>
      </c>
    </row>
    <row r="34" spans="1:22">
      <c r="D34" s="387"/>
      <c r="F34" s="216" t="s">
        <v>117</v>
      </c>
      <c r="G34" s="181">
        <v>0</v>
      </c>
      <c r="H34" s="180">
        <f>G34*1.17</f>
        <v>0</v>
      </c>
      <c r="I34" s="179">
        <v>0.6</v>
      </c>
      <c r="J34" s="170">
        <f>H34*I34*100</f>
        <v>0</v>
      </c>
      <c r="K34" s="210"/>
      <c r="L34" s="216" t="s">
        <v>187</v>
      </c>
      <c r="M34" s="181">
        <v>0</v>
      </c>
      <c r="N34" s="180">
        <f t="shared" ref="N34" si="62">M34*1.17</f>
        <v>0</v>
      </c>
      <c r="O34" s="179">
        <v>0.6</v>
      </c>
      <c r="P34" s="170">
        <f t="shared" ref="P34" si="63">N34*O34*100</f>
        <v>0</v>
      </c>
      <c r="Q34" s="210"/>
      <c r="R34" s="216" t="s">
        <v>188</v>
      </c>
      <c r="S34" s="181">
        <v>0</v>
      </c>
      <c r="T34" s="180">
        <f t="shared" ref="T34" si="64">S34*1.17</f>
        <v>0</v>
      </c>
      <c r="U34" s="179">
        <v>0.6</v>
      </c>
      <c r="V34" s="170">
        <f t="shared" ref="V34" si="65">T34*U34*100</f>
        <v>0</v>
      </c>
    </row>
    <row r="35" spans="1:22" ht="19.5" thickBot="1">
      <c r="D35" s="388"/>
      <c r="F35" s="217"/>
      <c r="G35" s="178"/>
      <c r="H35" s="178"/>
      <c r="I35" s="177" t="s">
        <v>116</v>
      </c>
      <c r="J35" s="176">
        <f>SUM(J32:J34)</f>
        <v>0</v>
      </c>
      <c r="K35" s="210"/>
      <c r="L35" s="217"/>
      <c r="M35" s="178"/>
      <c r="N35" s="178"/>
      <c r="O35" s="177" t="s">
        <v>116</v>
      </c>
      <c r="P35" s="176">
        <f t="shared" ref="P35" si="66">SUM(P32:P34)</f>
        <v>0</v>
      </c>
      <c r="Q35" s="210"/>
      <c r="R35" s="217"/>
      <c r="S35" s="178"/>
      <c r="T35" s="178"/>
      <c r="U35" s="177" t="s">
        <v>116</v>
      </c>
      <c r="V35" s="176">
        <f t="shared" ref="V35" si="67">SUM(V32:V34)</f>
        <v>0</v>
      </c>
    </row>
    <row r="36" spans="1:22" ht="17.45" thickBot="1">
      <c r="A36" s="175"/>
      <c r="B36" s="92"/>
      <c r="C36" s="92"/>
      <c r="D36" s="92"/>
      <c r="F36" s="209"/>
      <c r="G36" s="210"/>
      <c r="H36" s="210"/>
      <c r="I36" s="210"/>
      <c r="J36" s="214"/>
      <c r="K36" s="210"/>
      <c r="L36" s="209"/>
      <c r="M36" s="210"/>
      <c r="N36" s="210"/>
      <c r="O36" s="210"/>
      <c r="P36" s="214"/>
      <c r="Q36" s="210"/>
      <c r="R36" s="209"/>
      <c r="S36" s="210"/>
      <c r="T36" s="210"/>
      <c r="U36" s="210"/>
      <c r="V36" s="214"/>
    </row>
    <row r="37" spans="1:22" ht="150">
      <c r="D37" s="386" t="s">
        <v>115</v>
      </c>
      <c r="F37" s="190" t="s">
        <v>145</v>
      </c>
      <c r="G37" s="174" t="s">
        <v>114</v>
      </c>
      <c r="H37" s="174" t="s">
        <v>113</v>
      </c>
      <c r="I37" s="173" t="s">
        <v>112</v>
      </c>
      <c r="J37" s="218"/>
      <c r="K37" s="210"/>
      <c r="L37" s="190" t="s">
        <v>145</v>
      </c>
      <c r="M37" s="174" t="s">
        <v>114</v>
      </c>
      <c r="N37" s="174" t="s">
        <v>113</v>
      </c>
      <c r="O37" s="173" t="s">
        <v>112</v>
      </c>
      <c r="P37" s="218"/>
      <c r="Q37" s="210"/>
      <c r="R37" s="190" t="s">
        <v>145</v>
      </c>
      <c r="S37" s="174" t="s">
        <v>114</v>
      </c>
      <c r="T37" s="174" t="s">
        <v>113</v>
      </c>
      <c r="U37" s="173" t="s">
        <v>112</v>
      </c>
      <c r="V37" s="218"/>
    </row>
    <row r="38" spans="1:22">
      <c r="D38" s="387"/>
      <c r="F38" s="204" t="s">
        <v>180</v>
      </c>
      <c r="G38" s="172">
        <v>0</v>
      </c>
      <c r="H38" s="171">
        <f>H14*G38</f>
        <v>0</v>
      </c>
      <c r="I38" s="170">
        <f>H38*1.17*5</f>
        <v>0</v>
      </c>
      <c r="J38" s="218"/>
      <c r="K38" s="11"/>
      <c r="L38" s="204" t="s">
        <v>180</v>
      </c>
      <c r="M38" s="172">
        <v>0</v>
      </c>
      <c r="N38" s="171">
        <f t="shared" ref="N38" si="68">N14*M38</f>
        <v>0</v>
      </c>
      <c r="O38" s="170">
        <f t="shared" ref="O38:U40" si="69">N38*1.17*5</f>
        <v>0</v>
      </c>
      <c r="P38" s="218"/>
      <c r="Q38" s="11"/>
      <c r="R38" s="204" t="s">
        <v>180</v>
      </c>
      <c r="S38" s="172">
        <v>0</v>
      </c>
      <c r="T38" s="171">
        <f t="shared" ref="T38" si="70">T14*S38</f>
        <v>0</v>
      </c>
      <c r="U38" s="170">
        <f t="shared" ref="U38" si="71">T38*1.17*5</f>
        <v>0</v>
      </c>
      <c r="V38" s="218"/>
    </row>
    <row r="39" spans="1:22">
      <c r="D39" s="387"/>
      <c r="F39" s="204" t="s">
        <v>152</v>
      </c>
      <c r="G39" s="172">
        <v>0</v>
      </c>
      <c r="H39" s="171">
        <f>H20*G39</f>
        <v>0</v>
      </c>
      <c r="I39" s="170">
        <f t="shared" ref="I39:I40" si="72">H39*1.17*5</f>
        <v>0</v>
      </c>
      <c r="J39" s="218"/>
      <c r="K39" s="11"/>
      <c r="L39" s="204" t="s">
        <v>152</v>
      </c>
      <c r="M39" s="172">
        <v>0</v>
      </c>
      <c r="N39" s="171">
        <f t="shared" ref="N39" si="73">N20*M39</f>
        <v>0</v>
      </c>
      <c r="O39" s="170">
        <f t="shared" si="69"/>
        <v>0</v>
      </c>
      <c r="P39" s="218"/>
      <c r="Q39" s="11"/>
      <c r="R39" s="204" t="s">
        <v>152</v>
      </c>
      <c r="S39" s="172">
        <v>0</v>
      </c>
      <c r="T39" s="171">
        <f t="shared" ref="T39" si="74">T20*S39</f>
        <v>0</v>
      </c>
      <c r="U39" s="170">
        <f t="shared" si="69"/>
        <v>0</v>
      </c>
      <c r="V39" s="218"/>
    </row>
    <row r="40" spans="1:22">
      <c r="D40" s="387"/>
      <c r="F40" s="204" t="s">
        <v>139</v>
      </c>
      <c r="G40" s="172">
        <v>0</v>
      </c>
      <c r="H40" s="171">
        <f>H29*G40</f>
        <v>0</v>
      </c>
      <c r="I40" s="170">
        <f t="shared" si="72"/>
        <v>0</v>
      </c>
      <c r="J40" s="218"/>
      <c r="K40" s="11"/>
      <c r="L40" s="204" t="s">
        <v>139</v>
      </c>
      <c r="M40" s="172">
        <v>0</v>
      </c>
      <c r="N40" s="171">
        <f t="shared" ref="N40" si="75">N29*M40</f>
        <v>0</v>
      </c>
      <c r="O40" s="170">
        <f t="shared" si="69"/>
        <v>0</v>
      </c>
      <c r="P40" s="218"/>
      <c r="Q40" s="11"/>
      <c r="R40" s="204" t="s">
        <v>139</v>
      </c>
      <c r="S40" s="172">
        <v>0</v>
      </c>
      <c r="T40" s="171">
        <f t="shared" ref="T40" si="76">T29*S40</f>
        <v>0</v>
      </c>
      <c r="U40" s="170">
        <f t="shared" si="69"/>
        <v>0</v>
      </c>
      <c r="V40" s="218"/>
    </row>
    <row r="41" spans="1:22" ht="19.5" thickBot="1">
      <c r="D41" s="388"/>
      <c r="F41" s="205"/>
      <c r="G41" s="169"/>
      <c r="H41" s="168">
        <f>H38</f>
        <v>0</v>
      </c>
      <c r="I41" s="203">
        <f>I38</f>
        <v>0</v>
      </c>
      <c r="J41" s="219"/>
      <c r="K41" s="5"/>
      <c r="L41" s="205"/>
      <c r="M41" s="169"/>
      <c r="N41" s="168">
        <f t="shared" ref="N41:O41" si="77">N38</f>
        <v>0</v>
      </c>
      <c r="O41" s="203">
        <f t="shared" si="77"/>
        <v>0</v>
      </c>
      <c r="P41" s="219"/>
      <c r="Q41" s="5"/>
      <c r="R41" s="205"/>
      <c r="S41" s="169"/>
      <c r="T41" s="168">
        <f t="shared" ref="T41:U41" si="78">T38</f>
        <v>0</v>
      </c>
      <c r="U41" s="203">
        <f t="shared" si="78"/>
        <v>0</v>
      </c>
      <c r="V41" s="219"/>
    </row>
    <row r="42" spans="1:22" ht="16.899999999999999">
      <c r="F42"/>
      <c r="G42"/>
      <c r="H42"/>
      <c r="I42"/>
      <c r="J42"/>
      <c r="K42"/>
      <c r="L42"/>
      <c r="M42"/>
    </row>
  </sheetData>
  <sheetProtection selectLockedCells="1"/>
  <dataConsolidate/>
  <mergeCells count="17">
    <mergeCell ref="D37:D41"/>
    <mergeCell ref="D31:D35"/>
    <mergeCell ref="A22:A29"/>
    <mergeCell ref="A16:A20"/>
    <mergeCell ref="A2:A14"/>
    <mergeCell ref="C29:D29"/>
    <mergeCell ref="B23:B29"/>
    <mergeCell ref="B3:B14"/>
    <mergeCell ref="C14:D14"/>
    <mergeCell ref="B17:B20"/>
    <mergeCell ref="C20:D20"/>
    <mergeCell ref="U2:V29"/>
    <mergeCell ref="I2:J29"/>
    <mergeCell ref="F1:J1"/>
    <mergeCell ref="L1:P1"/>
    <mergeCell ref="R1:V1"/>
    <mergeCell ref="O2:P29"/>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P29"/>
  <sheetViews>
    <sheetView rightToLeft="1" topLeftCell="A10" zoomScaleNormal="100" workbookViewId="0">
      <selection activeCell="D19" sqref="D19"/>
    </sheetView>
  </sheetViews>
  <sheetFormatPr defaultColWidth="9" defaultRowHeight="14.25"/>
  <cols>
    <col min="1" max="1" width="12.75" style="23" customWidth="1"/>
    <col min="2" max="2" width="13.75" style="23" customWidth="1"/>
    <col min="3" max="3" width="21.75" style="23" customWidth="1"/>
    <col min="4" max="4" width="14.125" style="23" bestFit="1" customWidth="1"/>
    <col min="5" max="5" width="11.75" style="23" customWidth="1"/>
    <col min="6" max="6" width="10.375" style="23" customWidth="1"/>
    <col min="7" max="7" width="6.25" style="23" customWidth="1"/>
    <col min="8" max="8" width="20" style="23" customWidth="1"/>
    <col min="9" max="9" width="12.375" style="23" bestFit="1" customWidth="1"/>
    <col min="10" max="10" width="14.375" style="23" bestFit="1" customWidth="1"/>
    <col min="11" max="11" width="10" style="23" customWidth="1"/>
    <col min="12" max="12" width="7.375" style="23" customWidth="1"/>
    <col min="13" max="13" width="15" style="23" customWidth="1"/>
    <col min="14" max="14" width="11.875" style="23" customWidth="1"/>
    <col min="15" max="15" width="13.375" style="23" customWidth="1"/>
    <col min="16" max="16" width="10.375" style="23" customWidth="1"/>
    <col min="17" max="16384" width="9" style="23"/>
  </cols>
  <sheetData>
    <row r="2" spans="1:16" ht="14.45" thickBot="1"/>
    <row r="3" spans="1:16" ht="18.75">
      <c r="C3" s="400" t="s">
        <v>189</v>
      </c>
      <c r="D3" s="401"/>
      <c r="E3" s="401"/>
      <c r="F3" s="402"/>
      <c r="H3" s="400" t="s">
        <v>190</v>
      </c>
      <c r="I3" s="401"/>
      <c r="J3" s="401"/>
      <c r="K3" s="402"/>
      <c r="M3" s="400" t="s">
        <v>191</v>
      </c>
      <c r="N3" s="401"/>
      <c r="O3" s="401"/>
      <c r="P3" s="402"/>
    </row>
    <row r="4" spans="1:16" ht="15">
      <c r="C4" s="198" t="s">
        <v>176</v>
      </c>
      <c r="D4" s="179" t="s">
        <v>3</v>
      </c>
      <c r="E4" s="179" t="s">
        <v>12</v>
      </c>
      <c r="F4" s="197" t="s">
        <v>175</v>
      </c>
      <c r="H4" s="198" t="s">
        <v>176</v>
      </c>
      <c r="I4" s="179" t="s">
        <v>3</v>
      </c>
      <c r="J4" s="179" t="s">
        <v>12</v>
      </c>
      <c r="K4" s="197" t="s">
        <v>175</v>
      </c>
      <c r="M4" s="198" t="s">
        <v>176</v>
      </c>
      <c r="N4" s="179" t="s">
        <v>3</v>
      </c>
      <c r="O4" s="179" t="s">
        <v>12</v>
      </c>
      <c r="P4" s="197" t="s">
        <v>175</v>
      </c>
    </row>
    <row r="5" spans="1:16" ht="15.75">
      <c r="C5" s="196" t="s">
        <v>173</v>
      </c>
      <c r="D5" s="195">
        <v>0.26</v>
      </c>
      <c r="E5" s="194">
        <f>מחירים!H14</f>
        <v>0</v>
      </c>
      <c r="F5" s="193">
        <f>SUMPRODUCT(E5,D5)</f>
        <v>0</v>
      </c>
      <c r="H5" s="196" t="s">
        <v>173</v>
      </c>
      <c r="I5" s="195">
        <v>0.26</v>
      </c>
      <c r="J5" s="194">
        <f>מחירים!N14</f>
        <v>0</v>
      </c>
      <c r="K5" s="193">
        <f>SUMPRODUCT(J5,I5)</f>
        <v>0</v>
      </c>
      <c r="M5" s="196" t="s">
        <v>173</v>
      </c>
      <c r="N5" s="195">
        <v>0.26</v>
      </c>
      <c r="O5" s="194">
        <f>מחירים!T14</f>
        <v>0</v>
      </c>
      <c r="P5" s="193">
        <f t="shared" ref="P5:P11" si="0">SUMPRODUCT(O5,N5)</f>
        <v>0</v>
      </c>
    </row>
    <row r="6" spans="1:16" ht="15.75">
      <c r="C6" s="196" t="s">
        <v>172</v>
      </c>
      <c r="D6" s="195">
        <v>0.08</v>
      </c>
      <c r="E6" s="194">
        <f>מחירים!H20</f>
        <v>0</v>
      </c>
      <c r="F6" s="193">
        <f>SUMPRODUCT(E6,D6)</f>
        <v>0</v>
      </c>
      <c r="H6" s="196" t="s">
        <v>172</v>
      </c>
      <c r="I6" s="195">
        <v>0.08</v>
      </c>
      <c r="J6" s="194">
        <f>מחירים!N20</f>
        <v>0</v>
      </c>
      <c r="K6" s="193">
        <f>SUMPRODUCT(J6,I6)</f>
        <v>0</v>
      </c>
      <c r="M6" s="196" t="s">
        <v>172</v>
      </c>
      <c r="N6" s="195">
        <v>0.08</v>
      </c>
      <c r="O6" s="194">
        <f>מחירים!T20</f>
        <v>0</v>
      </c>
      <c r="P6" s="193">
        <f t="shared" si="0"/>
        <v>0</v>
      </c>
    </row>
    <row r="7" spans="1:16" ht="15.75">
      <c r="C7" s="196" t="s">
        <v>171</v>
      </c>
      <c r="D7" s="195">
        <v>0.06</v>
      </c>
      <c r="E7" s="194">
        <f>מחירים!H29</f>
        <v>0</v>
      </c>
      <c r="F7" s="193">
        <f>SUMPRODUCT(E7,D7)</f>
        <v>0</v>
      </c>
      <c r="H7" s="196" t="s">
        <v>171</v>
      </c>
      <c r="I7" s="195">
        <v>0.06</v>
      </c>
      <c r="J7" s="194">
        <f>מחירים!N29</f>
        <v>0</v>
      </c>
      <c r="K7" s="193">
        <f>SUMPRODUCT(J7,I7)</f>
        <v>0</v>
      </c>
      <c r="M7" s="196" t="s">
        <v>171</v>
      </c>
      <c r="N7" s="195">
        <v>0.06</v>
      </c>
      <c r="O7" s="194">
        <f>מחירים!T29</f>
        <v>0</v>
      </c>
      <c r="P7" s="193">
        <f t="shared" si="0"/>
        <v>0</v>
      </c>
    </row>
    <row r="8" spans="1:16" ht="18.75" customHeight="1">
      <c r="C8" s="196" t="s">
        <v>168</v>
      </c>
      <c r="D8" s="195">
        <v>0.2</v>
      </c>
      <c r="E8" s="194">
        <f>מחירים!J35</f>
        <v>0</v>
      </c>
      <c r="F8" s="193">
        <f>SUMPRODUCT(E8,D8)</f>
        <v>0</v>
      </c>
      <c r="H8" s="196" t="s">
        <v>168</v>
      </c>
      <c r="I8" s="195">
        <v>0.2</v>
      </c>
      <c r="J8" s="194">
        <f>מחירים!P35</f>
        <v>0</v>
      </c>
      <c r="K8" s="193">
        <f>SUMPRODUCT(J8,I8)</f>
        <v>0</v>
      </c>
      <c r="M8" s="196" t="s">
        <v>168</v>
      </c>
      <c r="N8" s="195">
        <v>0.2</v>
      </c>
      <c r="O8" s="194">
        <f>מחירים!V35</f>
        <v>0</v>
      </c>
      <c r="P8" s="193">
        <f t="shared" si="0"/>
        <v>0</v>
      </c>
    </row>
    <row r="9" spans="1:16" ht="15.75">
      <c r="C9" s="196" t="s">
        <v>198</v>
      </c>
      <c r="D9" s="195">
        <v>0.26</v>
      </c>
      <c r="E9" s="194">
        <f>מחירים!I38</f>
        <v>0</v>
      </c>
      <c r="F9" s="193">
        <f>SUMPRODUCT(E9,D9)</f>
        <v>0</v>
      </c>
      <c r="H9" s="196" t="s">
        <v>198</v>
      </c>
      <c r="I9" s="195">
        <v>0.26</v>
      </c>
      <c r="J9" s="194">
        <f>מחירים!O38</f>
        <v>0</v>
      </c>
      <c r="K9" s="193">
        <f>SUMPRODUCT(J9,I9)</f>
        <v>0</v>
      </c>
      <c r="M9" s="196" t="s">
        <v>198</v>
      </c>
      <c r="N9" s="195">
        <v>0.26</v>
      </c>
      <c r="O9" s="194">
        <f>מחירים!U38</f>
        <v>0</v>
      </c>
      <c r="P9" s="193">
        <f t="shared" si="0"/>
        <v>0</v>
      </c>
    </row>
    <row r="10" spans="1:16" ht="15.75">
      <c r="C10" s="226" t="s">
        <v>199</v>
      </c>
      <c r="D10" s="227">
        <v>0.08</v>
      </c>
      <c r="E10" s="194">
        <f>מחירים!I39</f>
        <v>0</v>
      </c>
      <c r="F10" s="193">
        <f t="shared" ref="F10:F11" si="1">SUMPRODUCT(E10,D10)</f>
        <v>0</v>
      </c>
      <c r="H10" s="226" t="s">
        <v>199</v>
      </c>
      <c r="I10" s="227">
        <v>0.08</v>
      </c>
      <c r="J10" s="194">
        <f>מחירים!O39</f>
        <v>0</v>
      </c>
      <c r="K10" s="193">
        <f t="shared" ref="K10:K11" si="2">SUMPRODUCT(J10,I10)</f>
        <v>0</v>
      </c>
      <c r="M10" s="226" t="s">
        <v>199</v>
      </c>
      <c r="N10" s="227">
        <v>0.08</v>
      </c>
      <c r="O10" s="194">
        <f>מחירים!U39</f>
        <v>0</v>
      </c>
      <c r="P10" s="193">
        <f t="shared" si="0"/>
        <v>0</v>
      </c>
    </row>
    <row r="11" spans="1:16" ht="15.75">
      <c r="C11" s="226" t="s">
        <v>200</v>
      </c>
      <c r="D11" s="227">
        <v>0.06</v>
      </c>
      <c r="E11" s="194">
        <f>מחירים!I40</f>
        <v>0</v>
      </c>
      <c r="F11" s="193">
        <f t="shared" si="1"/>
        <v>0</v>
      </c>
      <c r="H11" s="226" t="s">
        <v>200</v>
      </c>
      <c r="I11" s="227">
        <v>0.06</v>
      </c>
      <c r="J11" s="194">
        <f>מחירים!O40</f>
        <v>0</v>
      </c>
      <c r="K11" s="193">
        <f t="shared" si="2"/>
        <v>0</v>
      </c>
      <c r="M11" s="226" t="s">
        <v>200</v>
      </c>
      <c r="N11" s="227">
        <v>0.06</v>
      </c>
      <c r="O11" s="194">
        <f>מחירים!U40</f>
        <v>0</v>
      </c>
      <c r="P11" s="193">
        <f t="shared" si="0"/>
        <v>0</v>
      </c>
    </row>
    <row r="12" spans="1:16" ht="21" thickBot="1">
      <c r="C12" s="403" t="s">
        <v>163</v>
      </c>
      <c r="D12" s="404"/>
      <c r="E12" s="405"/>
      <c r="F12" s="192">
        <f>SUM(F5:F11)</f>
        <v>0</v>
      </c>
      <c r="H12" s="403" t="s">
        <v>163</v>
      </c>
      <c r="I12" s="404"/>
      <c r="J12" s="405"/>
      <c r="K12" s="192">
        <f>SUM(K5:K11)</f>
        <v>0</v>
      </c>
      <c r="M12" s="403" t="s">
        <v>163</v>
      </c>
      <c r="N12" s="404"/>
      <c r="O12" s="405"/>
      <c r="P12" s="192">
        <f>SUM(P5:P11)</f>
        <v>0</v>
      </c>
    </row>
    <row r="13" spans="1:16" ht="48" thickBot="1">
      <c r="C13" s="258" t="s">
        <v>210</v>
      </c>
      <c r="D13" s="259" t="s">
        <v>211</v>
      </c>
      <c r="E13" s="260"/>
      <c r="F13" s="257">
        <f>IF(D13="כן",F12/1.15,F12)</f>
        <v>0</v>
      </c>
      <c r="H13" s="258" t="s">
        <v>210</v>
      </c>
      <c r="I13" s="259" t="s">
        <v>211</v>
      </c>
      <c r="J13" s="260"/>
      <c r="K13" s="257">
        <f>IF(I13="כן",K12/1.15,K12)</f>
        <v>0</v>
      </c>
      <c r="M13" s="258" t="s">
        <v>210</v>
      </c>
      <c r="N13" s="259" t="s">
        <v>212</v>
      </c>
      <c r="O13" s="260"/>
      <c r="P13" s="257">
        <f>IF(N13="כן",P12/1.15,P12)</f>
        <v>0</v>
      </c>
    </row>
    <row r="14" spans="1:16" ht="13.9">
      <c r="A14" s="23">
        <v>1.17</v>
      </c>
    </row>
    <row r="15" spans="1:16" ht="14.45" thickBot="1">
      <c r="J15"/>
      <c r="K15"/>
      <c r="M15"/>
      <c r="N15"/>
      <c r="O15"/>
      <c r="P15"/>
    </row>
    <row r="16" spans="1:16" ht="15.75">
      <c r="B16" s="80"/>
      <c r="C16" s="406" t="s">
        <v>12</v>
      </c>
      <c r="D16" s="81">
        <v>1</v>
      </c>
      <c r="E16" s="82">
        <v>2</v>
      </c>
      <c r="F16" s="82">
        <v>3</v>
      </c>
      <c r="P16"/>
    </row>
    <row r="17" spans="2:16" ht="44.25" customHeight="1">
      <c r="B17" s="80"/>
      <c r="C17" s="407"/>
      <c r="D17" s="83">
        <f>'תנאי-סף'!D3</f>
        <v>0</v>
      </c>
      <c r="E17" s="83">
        <f>'תנאי-סף'!E3</f>
        <v>0</v>
      </c>
      <c r="F17" s="83">
        <f>'תנאי-סף'!F3</f>
        <v>0</v>
      </c>
      <c r="P17"/>
    </row>
    <row r="18" spans="2:16" ht="18.75" customHeight="1">
      <c r="B18" s="80"/>
      <c r="C18" s="84" t="s">
        <v>54</v>
      </c>
      <c r="D18" s="107">
        <f>F13</f>
        <v>0</v>
      </c>
      <c r="E18" s="107">
        <f>K13</f>
        <v>0</v>
      </c>
      <c r="F18" s="107">
        <f>P13</f>
        <v>0</v>
      </c>
      <c r="P18"/>
    </row>
    <row r="19" spans="2:16" ht="18.75" customHeight="1" thickBot="1">
      <c r="B19" s="114"/>
      <c r="C19" s="85" t="s">
        <v>8</v>
      </c>
      <c r="D19" s="106">
        <f>IFERROR(MIN($D$18,$F$18)/D18*100,0)</f>
        <v>0</v>
      </c>
      <c r="E19" s="106">
        <f t="shared" ref="E19:F19" si="3">IFERROR(MIN($D$18,$F$18)/E18*100,0)</f>
        <v>0</v>
      </c>
      <c r="F19" s="106">
        <f t="shared" si="3"/>
        <v>0</v>
      </c>
      <c r="P19"/>
    </row>
    <row r="20" spans="2:16" ht="15.6">
      <c r="B20" s="80"/>
      <c r="C20" s="80"/>
      <c r="D20" s="80"/>
      <c r="E20" s="80"/>
      <c r="F20" s="80"/>
      <c r="P20"/>
    </row>
    <row r="21" spans="2:16" ht="16.149999999999999" thickBot="1">
      <c r="B21" s="80"/>
      <c r="C21" s="80"/>
      <c r="D21" s="80"/>
      <c r="E21" s="80"/>
      <c r="F21" s="80"/>
      <c r="P21"/>
    </row>
    <row r="22" spans="2:16" ht="30.75" customHeight="1">
      <c r="B22" s="408" t="s">
        <v>13</v>
      </c>
      <c r="C22" s="409"/>
      <c r="D22" s="86">
        <v>1</v>
      </c>
      <c r="E22" s="82">
        <v>2</v>
      </c>
      <c r="F22" s="82">
        <v>3</v>
      </c>
      <c r="P22"/>
    </row>
    <row r="23" spans="2:16" ht="47.25" customHeight="1">
      <c r="B23" s="111" t="s">
        <v>3</v>
      </c>
      <c r="C23" s="112" t="s">
        <v>14</v>
      </c>
      <c r="D23" s="87">
        <f>D17</f>
        <v>0</v>
      </c>
      <c r="E23" s="88">
        <f>E17</f>
        <v>0</v>
      </c>
      <c r="F23" s="88">
        <f>F17</f>
        <v>0</v>
      </c>
      <c r="P23"/>
    </row>
    <row r="24" spans="2:16" ht="18.75" customHeight="1">
      <c r="B24" s="89">
        <v>0.6</v>
      </c>
      <c r="C24" s="109" t="s">
        <v>9</v>
      </c>
      <c r="D24" s="108">
        <f>איכות!E19</f>
        <v>0</v>
      </c>
      <c r="E24" s="108">
        <f>איכות!H19</f>
        <v>0</v>
      </c>
      <c r="F24" s="108">
        <f>איכות!K19</f>
        <v>0</v>
      </c>
      <c r="P24"/>
    </row>
    <row r="25" spans="2:16" ht="19.5" customHeight="1">
      <c r="B25" s="89">
        <v>0.4</v>
      </c>
      <c r="C25" s="109" t="s">
        <v>10</v>
      </c>
      <c r="D25" s="108">
        <f>D19</f>
        <v>0</v>
      </c>
      <c r="E25" s="108">
        <f>E19</f>
        <v>0</v>
      </c>
      <c r="F25" s="108">
        <f>F19</f>
        <v>0</v>
      </c>
      <c r="P25"/>
    </row>
    <row r="26" spans="2:16" ht="17.25" customHeight="1">
      <c r="B26" s="90">
        <f>SUM(B24:B25)</f>
        <v>1</v>
      </c>
      <c r="C26" s="110" t="s">
        <v>11</v>
      </c>
      <c r="D26" s="105">
        <f>(D24*$B$24)+(D25*$B$25)</f>
        <v>0</v>
      </c>
      <c r="E26" s="105">
        <f t="shared" ref="E26:F26" si="4">(E24*$B$24)+(E25*$B$25)</f>
        <v>0</v>
      </c>
      <c r="F26" s="105">
        <f t="shared" si="4"/>
        <v>0</v>
      </c>
      <c r="P26"/>
    </row>
    <row r="27" spans="2:16" ht="16.5" customHeight="1" thickBot="1">
      <c r="B27" s="398" t="s">
        <v>15</v>
      </c>
      <c r="C27" s="399"/>
      <c r="D27" s="91">
        <f>RANK(D26,$D$26:$F$26,0)</f>
        <v>1</v>
      </c>
      <c r="E27" s="91">
        <f t="shared" ref="E27:F27" si="5">RANK(E26,$D$26:$F$26,0)</f>
        <v>1</v>
      </c>
      <c r="F27" s="91">
        <f t="shared" si="5"/>
        <v>1</v>
      </c>
      <c r="P27"/>
    </row>
    <row r="28" spans="2:16" ht="15.6">
      <c r="B28" s="80"/>
      <c r="C28" s="80"/>
      <c r="D28" s="80"/>
      <c r="E28" s="80"/>
      <c r="F28" s="80"/>
      <c r="P28"/>
    </row>
    <row r="29" spans="2:16" ht="17.25" customHeight="1">
      <c r="B29" s="80"/>
      <c r="C29" s="80"/>
      <c r="D29" s="80"/>
      <c r="E29" s="80"/>
      <c r="F29" s="80"/>
      <c r="P29"/>
    </row>
  </sheetData>
  <mergeCells count="9">
    <mergeCell ref="B27:C27"/>
    <mergeCell ref="C3:F3"/>
    <mergeCell ref="C12:E12"/>
    <mergeCell ref="H3:K3"/>
    <mergeCell ref="M3:P3"/>
    <mergeCell ref="H12:J12"/>
    <mergeCell ref="M12:O12"/>
    <mergeCell ref="C16:C17"/>
    <mergeCell ref="B22:C22"/>
  </mergeCells>
  <dataValidations count="1">
    <dataValidation type="list" allowBlank="1" showInputMessage="1" showErrorMessage="1" sqref="D13 I13 N13">
      <formula1>"כן,לא"</formula1>
    </dataValidation>
  </dataValidation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029D0C8-4C8A-4794-8B3B-5ACA3E9F6214}">
  <ds:schemaRefs>
    <ds:schemaRef ds:uri="http://schemas.microsoft.com/sharepoint/v3/contenttype/forms"/>
  </ds:schemaRefs>
</ds:datastoreItem>
</file>

<file path=customXml/itemProps2.xml><?xml version="1.0" encoding="utf-8"?>
<ds:datastoreItem xmlns:ds="http://schemas.openxmlformats.org/officeDocument/2006/customXml" ds:itemID="{33C02CD9-9F13-4D60-AF64-E1A9879AEEF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BBA30F67-09D8-44ED-9985-82C9BC4979E5}">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7</vt:i4>
      </vt:variant>
      <vt:variant>
        <vt:lpstr>טווחים בעלי שם</vt:lpstr>
      </vt:variant>
      <vt:variant>
        <vt:i4>12</vt:i4>
      </vt:variant>
    </vt:vector>
  </HeadingPairs>
  <TitlesOfParts>
    <vt:vector size="19" baseType="lpstr">
      <vt:lpstr>תנאי-סף</vt:lpstr>
      <vt:lpstr>איכות</vt:lpstr>
      <vt:lpstr>תכנית עבודה</vt:lpstr>
      <vt:lpstr>ממליצים על המציע</vt:lpstr>
      <vt:lpstr>ראיון</vt:lpstr>
      <vt:lpstr>מחירים</vt:lpstr>
      <vt:lpstr>מחיר וסיכום</vt:lpstr>
      <vt:lpstr>'תנאי-סף'!_Ref263083897</vt:lpstr>
      <vt:lpstr>'תנאי-סף'!_Ref274737718</vt:lpstr>
      <vt:lpstr>'תנאי-סף'!_Ref295727242</vt:lpstr>
      <vt:lpstr>'תנאי-סף'!_Ref296892065</vt:lpstr>
      <vt:lpstr>'תנאי-סף'!_Ref299441922</vt:lpstr>
      <vt:lpstr>'תנאי-סף'!_Ref304923103</vt:lpstr>
      <vt:lpstr>'תנאי-סף'!_Ref316372399</vt:lpstr>
      <vt:lpstr>'תנאי-סף'!_Ref373241086</vt:lpstr>
      <vt:lpstr>'תנאי-סף'!_Ref374524676</vt:lpstr>
      <vt:lpstr>'תנאי-סף'!_Ref414963483</vt:lpstr>
      <vt:lpstr>'תנאי-סף'!_Ref421107478</vt:lpstr>
      <vt:lpstr>'תנאי-סף'!WPrint_Area_W</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Shlomi Turgeman</dc:creator>
  <cp:lastModifiedBy>Eran Carmon</cp:lastModifiedBy>
  <dcterms:created xsi:type="dcterms:W3CDTF">2012-09-13T08:40:43Z</dcterms:created>
  <dcterms:modified xsi:type="dcterms:W3CDTF">2018-12-02T07:15:15Z</dcterms:modified>
</cp:coreProperties>
</file>